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210" windowWidth="14355" windowHeight="8895"/>
  </bookViews>
  <sheets>
    <sheet name="форма 1" sheetId="1" r:id="rId1"/>
    <sheet name="форма 2" sheetId="2" r:id="rId2"/>
    <sheet name="форма 3" sheetId="3" r:id="rId3"/>
  </sheets>
  <definedNames>
    <definedName name="_GoBack" localSheetId="0">'форма 1'!$H$180</definedName>
    <definedName name="_xlnm.Print_Area" localSheetId="0">'форма 1'!$A$1:$O$1115</definedName>
  </definedNames>
  <calcPr calcId="124519"/>
</workbook>
</file>

<file path=xl/calcChain.xml><?xml version="1.0" encoding="utf-8"?>
<calcChain xmlns="http://schemas.openxmlformats.org/spreadsheetml/2006/main">
  <c r="N1085" i="1"/>
  <c r="M1085"/>
  <c r="L1085"/>
  <c r="K1085"/>
  <c r="J1085"/>
  <c r="I1085"/>
  <c r="H1085"/>
  <c r="G1085"/>
  <c r="N1061"/>
  <c r="M1061"/>
  <c r="L1061"/>
  <c r="K1061"/>
  <c r="J1061"/>
  <c r="I1061"/>
  <c r="H1061"/>
  <c r="G1061"/>
  <c r="N894"/>
  <c r="M894"/>
  <c r="L894"/>
  <c r="K894"/>
  <c r="J894"/>
  <c r="I894"/>
  <c r="H894"/>
  <c r="G894"/>
  <c r="N863"/>
  <c r="M863"/>
  <c r="L863"/>
  <c r="K863"/>
  <c r="J863"/>
  <c r="I863"/>
  <c r="H863"/>
  <c r="G863"/>
  <c r="N839"/>
  <c r="M839"/>
  <c r="L839"/>
  <c r="K839"/>
  <c r="J839"/>
  <c r="I839"/>
  <c r="H839"/>
  <c r="G839"/>
  <c r="N801"/>
  <c r="M801"/>
  <c r="L801"/>
  <c r="K801"/>
  <c r="J801"/>
  <c r="I801"/>
  <c r="H801"/>
  <c r="H804"/>
  <c r="N765"/>
  <c r="M765"/>
  <c r="L765"/>
  <c r="K765"/>
  <c r="J765"/>
  <c r="I765"/>
  <c r="H765"/>
  <c r="G765"/>
  <c r="N752"/>
  <c r="M752"/>
  <c r="L752"/>
  <c r="K752"/>
  <c r="J752"/>
  <c r="I752"/>
  <c r="H752"/>
  <c r="G752"/>
  <c r="N642"/>
  <c r="M642"/>
  <c r="L642"/>
  <c r="K642"/>
  <c r="J642"/>
  <c r="I642"/>
  <c r="H642"/>
  <c r="G642"/>
  <c r="N611"/>
  <c r="M611"/>
  <c r="L611"/>
  <c r="K611"/>
  <c r="J611"/>
  <c r="I611"/>
  <c r="H611"/>
  <c r="G611"/>
  <c r="N598"/>
  <c r="M598"/>
  <c r="L598"/>
  <c r="K598"/>
  <c r="J598"/>
  <c r="I598"/>
  <c r="H598"/>
  <c r="G598"/>
  <c r="N560"/>
  <c r="M560"/>
  <c r="L560"/>
  <c r="K560"/>
  <c r="J560"/>
  <c r="I560"/>
  <c r="H560"/>
  <c r="G560"/>
  <c r="N496"/>
  <c r="M496"/>
  <c r="L496"/>
  <c r="K496"/>
  <c r="J496"/>
  <c r="I496"/>
  <c r="H496"/>
  <c r="G496"/>
  <c r="N317"/>
  <c r="M317"/>
  <c r="L317"/>
  <c r="K317"/>
  <c r="J317"/>
  <c r="I317"/>
  <c r="H317"/>
  <c r="G317"/>
  <c r="K77" i="3"/>
  <c r="K65"/>
  <c r="N832" i="1"/>
  <c r="M832"/>
  <c r="L832"/>
  <c r="K832"/>
  <c r="J832"/>
  <c r="I832"/>
  <c r="H832"/>
  <c r="H997" l="1"/>
  <c r="G997"/>
  <c r="H985" l="1"/>
  <c r="G985"/>
  <c r="H979" l="1"/>
  <c r="G979"/>
  <c r="H973" l="1"/>
  <c r="G973"/>
  <c r="H949" l="1"/>
  <c r="G949"/>
  <c r="J510" l="1"/>
  <c r="K510"/>
  <c r="L510"/>
  <c r="M510"/>
  <c r="N510"/>
  <c r="H96" l="1"/>
  <c r="G96"/>
  <c r="H800" l="1"/>
  <c r="H799"/>
  <c r="G800"/>
  <c r="G799"/>
  <c r="H798"/>
  <c r="H797"/>
  <c r="H168" l="1"/>
  <c r="G168"/>
  <c r="H1097" l="1"/>
  <c r="G1097"/>
  <c r="N477"/>
  <c r="L477"/>
  <c r="H477"/>
  <c r="G477"/>
  <c r="N489"/>
  <c r="L459"/>
  <c r="L447"/>
  <c r="L441"/>
  <c r="L417"/>
  <c r="L154" i="3"/>
  <c r="L153"/>
  <c r="L152"/>
  <c r="L151"/>
  <c r="L150"/>
  <c r="L149"/>
  <c r="L147"/>
  <c r="L146"/>
  <c r="L145"/>
  <c r="L143"/>
  <c r="L142"/>
  <c r="L141"/>
  <c r="L140"/>
  <c r="L138"/>
  <c r="L137"/>
  <c r="L135"/>
  <c r="L134"/>
  <c r="L133"/>
  <c r="L131"/>
  <c r="L130"/>
  <c r="L129"/>
  <c r="L128"/>
  <c r="L127"/>
  <c r="L126"/>
  <c r="L124"/>
  <c r="L122"/>
  <c r="L121"/>
  <c r="L120"/>
  <c r="L119"/>
  <c r="L118"/>
  <c r="L117"/>
  <c r="L116"/>
  <c r="L115"/>
  <c r="L114"/>
  <c r="L113"/>
  <c r="L112"/>
  <c r="L111"/>
  <c r="L110"/>
  <c r="L109"/>
  <c r="L108"/>
  <c r="L107"/>
  <c r="L106"/>
  <c r="L105"/>
  <c r="L104"/>
  <c r="L103"/>
  <c r="L102"/>
  <c r="L100"/>
  <c r="L99"/>
  <c r="L98"/>
  <c r="L97"/>
  <c r="L96"/>
  <c r="L95"/>
  <c r="L93"/>
  <c r="L92"/>
  <c r="L90"/>
  <c r="L89"/>
  <c r="L88"/>
  <c r="L87"/>
  <c r="L86"/>
  <c r="L85"/>
  <c r="L84"/>
  <c r="L83"/>
  <c r="L82"/>
  <c r="L81"/>
  <c r="L79"/>
  <c r="L78"/>
  <c r="L77"/>
  <c r="L75"/>
  <c r="L74"/>
  <c r="L73"/>
  <c r="L72"/>
  <c r="L71"/>
  <c r="L70"/>
  <c r="L69"/>
  <c r="L67"/>
  <c r="L66"/>
  <c r="L65"/>
  <c r="L64"/>
  <c r="L63"/>
  <c r="L62"/>
  <c r="L59"/>
  <c r="L57"/>
  <c r="L56"/>
  <c r="L55"/>
  <c r="L54"/>
  <c r="L51"/>
  <c r="L50"/>
  <c r="L48"/>
  <c r="L47"/>
  <c r="L46"/>
  <c r="L45"/>
  <c r="L44"/>
  <c r="L37"/>
  <c r="L36"/>
  <c r="L35"/>
  <c r="L34"/>
  <c r="L29"/>
  <c r="L28"/>
  <c r="L27"/>
  <c r="L24"/>
  <c r="L23"/>
  <c r="L22"/>
  <c r="L21"/>
  <c r="L20"/>
  <c r="L19"/>
  <c r="L18"/>
  <c r="L17"/>
  <c r="L16"/>
  <c r="L15"/>
  <c r="L14"/>
  <c r="L13"/>
  <c r="L12"/>
  <c r="L11"/>
  <c r="L10"/>
  <c r="K57"/>
  <c r="K56"/>
  <c r="K55"/>
  <c r="K54"/>
  <c r="K51"/>
  <c r="K50"/>
  <c r="K48"/>
  <c r="K47"/>
  <c r="K46"/>
  <c r="K45"/>
  <c r="K44"/>
  <c r="K37"/>
  <c r="K36"/>
  <c r="K35"/>
  <c r="K34"/>
  <c r="K32"/>
  <c r="K29"/>
  <c r="K28"/>
  <c r="K27"/>
  <c r="K24"/>
  <c r="K22"/>
  <c r="K21"/>
  <c r="K20"/>
  <c r="K19"/>
  <c r="K18"/>
  <c r="K17"/>
  <c r="K16"/>
  <c r="K15"/>
  <c r="K14"/>
  <c r="K13"/>
  <c r="K12"/>
  <c r="K11"/>
  <c r="K10"/>
  <c r="L9"/>
  <c r="M154"/>
  <c r="K154"/>
  <c r="M153"/>
  <c r="K153"/>
  <c r="M152"/>
  <c r="K152"/>
  <c r="M151"/>
  <c r="K151"/>
  <c r="M150"/>
  <c r="K150"/>
  <c r="M149"/>
  <c r="K149"/>
  <c r="M147"/>
  <c r="K147"/>
  <c r="M146"/>
  <c r="K146"/>
  <c r="M145"/>
  <c r="K145"/>
  <c r="M143"/>
  <c r="K143"/>
  <c r="M142"/>
  <c r="K142"/>
  <c r="M141"/>
  <c r="K141"/>
  <c r="M140"/>
  <c r="K140"/>
  <c r="K139"/>
  <c r="M138"/>
  <c r="K138"/>
  <c r="M137"/>
  <c r="K137"/>
  <c r="M135"/>
  <c r="K135"/>
  <c r="M134"/>
  <c r="K134"/>
  <c r="M133"/>
  <c r="K133"/>
  <c r="M131"/>
  <c r="K131"/>
  <c r="M130"/>
  <c r="K130"/>
  <c r="M129"/>
  <c r="K129"/>
  <c r="M128"/>
  <c r="K128"/>
  <c r="M127"/>
  <c r="K127"/>
  <c r="M126"/>
  <c r="K126"/>
  <c r="F126"/>
  <c r="F131" s="1"/>
  <c r="M124"/>
  <c r="K124"/>
  <c r="M123"/>
  <c r="M122"/>
  <c r="K122"/>
  <c r="M121"/>
  <c r="K121"/>
  <c r="M120"/>
  <c r="K120"/>
  <c r="M119"/>
  <c r="K119"/>
  <c r="M118"/>
  <c r="K118"/>
  <c r="M117"/>
  <c r="K117"/>
  <c r="M116"/>
  <c r="K116"/>
  <c r="M115"/>
  <c r="K115"/>
  <c r="M114"/>
  <c r="K114"/>
  <c r="M113"/>
  <c r="K113"/>
  <c r="M112"/>
  <c r="K112"/>
  <c r="M111"/>
  <c r="K111"/>
  <c r="M110"/>
  <c r="K110"/>
  <c r="M109"/>
  <c r="K109"/>
  <c r="M108"/>
  <c r="K108"/>
  <c r="M107"/>
  <c r="K107"/>
  <c r="M106"/>
  <c r="K106"/>
  <c r="M105"/>
  <c r="K105"/>
  <c r="M104"/>
  <c r="K104"/>
  <c r="M103"/>
  <c r="K103"/>
  <c r="M102"/>
  <c r="K102"/>
  <c r="M100"/>
  <c r="K100"/>
  <c r="M99"/>
  <c r="K99"/>
  <c r="M98"/>
  <c r="K98"/>
  <c r="M97"/>
  <c r="K97"/>
  <c r="M96"/>
  <c r="K96"/>
  <c r="M95"/>
  <c r="K95"/>
  <c r="M93"/>
  <c r="K93"/>
  <c r="M92"/>
  <c r="K92"/>
  <c r="M91"/>
  <c r="K91"/>
  <c r="M90"/>
  <c r="K90"/>
  <c r="M89"/>
  <c r="K89"/>
  <c r="M88"/>
  <c r="K88"/>
  <c r="M87"/>
  <c r="K87"/>
  <c r="M86"/>
  <c r="K86"/>
  <c r="M85"/>
  <c r="K85"/>
  <c r="M84"/>
  <c r="K84"/>
  <c r="M83"/>
  <c r="K83"/>
  <c r="M82"/>
  <c r="K82"/>
  <c r="M81"/>
  <c r="K81"/>
  <c r="M79"/>
  <c r="K79"/>
  <c r="M78"/>
  <c r="K78"/>
  <c r="M77"/>
  <c r="M75"/>
  <c r="K75"/>
  <c r="M74"/>
  <c r="K74"/>
  <c r="M73"/>
  <c r="K73"/>
  <c r="M72"/>
  <c r="K72"/>
  <c r="M71"/>
  <c r="K71"/>
  <c r="M70"/>
  <c r="K70"/>
  <c r="M69"/>
  <c r="K69"/>
  <c r="M67"/>
  <c r="K67"/>
  <c r="M66"/>
  <c r="K66"/>
  <c r="M65"/>
  <c r="M64"/>
  <c r="K64"/>
  <c r="M63"/>
  <c r="K63"/>
  <c r="M62"/>
  <c r="K62"/>
  <c r="M59"/>
  <c r="K59"/>
  <c r="M57"/>
  <c r="M56"/>
  <c r="M55"/>
  <c r="M54"/>
  <c r="M51"/>
  <c r="M50"/>
  <c r="M48"/>
  <c r="M47"/>
  <c r="M46"/>
  <c r="M45"/>
  <c r="M44"/>
  <c r="M37"/>
  <c r="M36"/>
  <c r="M35"/>
  <c r="M29"/>
  <c r="M28"/>
  <c r="M27"/>
  <c r="M24"/>
  <c r="M22"/>
  <c r="M21"/>
  <c r="M20"/>
  <c r="M19"/>
  <c r="M18"/>
  <c r="M17"/>
  <c r="M16"/>
  <c r="M14"/>
  <c r="M13"/>
  <c r="M12"/>
  <c r="M11"/>
  <c r="M10"/>
  <c r="M9"/>
  <c r="K9"/>
  <c r="N35" i="1" l="1"/>
  <c r="M35"/>
  <c r="L35"/>
  <c r="K35"/>
  <c r="J35"/>
  <c r="I35"/>
  <c r="N1103"/>
  <c r="M1103"/>
  <c r="L1103"/>
  <c r="K1103"/>
  <c r="J1103"/>
  <c r="I1103"/>
  <c r="N1102"/>
  <c r="M1102"/>
  <c r="L1102"/>
  <c r="K1102"/>
  <c r="J1102"/>
  <c r="I1102"/>
  <c r="N1101"/>
  <c r="M1101"/>
  <c r="L1101"/>
  <c r="K1101"/>
  <c r="J1101"/>
  <c r="I1101"/>
  <c r="N1100"/>
  <c r="M1100"/>
  <c r="L1100"/>
  <c r="K1100"/>
  <c r="J1100"/>
  <c r="I1100"/>
  <c r="N1099"/>
  <c r="M1099"/>
  <c r="L1099"/>
  <c r="L1098" s="1"/>
  <c r="K1099"/>
  <c r="J1099"/>
  <c r="I1099"/>
  <c r="H1103"/>
  <c r="G1103"/>
  <c r="H1096"/>
  <c r="H1102" s="1"/>
  <c r="G1096"/>
  <c r="G1102" s="1"/>
  <c r="H1095"/>
  <c r="H1101" s="1"/>
  <c r="G1095"/>
  <c r="G1101" s="1"/>
  <c r="H1094"/>
  <c r="H1100" s="1"/>
  <c r="G1094"/>
  <c r="H1093"/>
  <c r="H1099" s="1"/>
  <c r="G1093"/>
  <c r="G1099" s="1"/>
  <c r="N1092"/>
  <c r="M1092"/>
  <c r="L1092"/>
  <c r="K1092"/>
  <c r="J1092"/>
  <c r="I1092"/>
  <c r="H1092"/>
  <c r="N1090"/>
  <c r="M1090"/>
  <c r="L1090"/>
  <c r="K1090"/>
  <c r="J1090"/>
  <c r="I1090"/>
  <c r="N1089"/>
  <c r="M1089"/>
  <c r="L1089"/>
  <c r="K1089"/>
  <c r="J1089"/>
  <c r="I1089"/>
  <c r="N1088"/>
  <c r="M1088"/>
  <c r="L1088"/>
  <c r="K1088"/>
  <c r="J1088"/>
  <c r="I1088"/>
  <c r="N1087"/>
  <c r="M1087"/>
  <c r="L1087"/>
  <c r="K1087"/>
  <c r="J1087"/>
  <c r="I1087"/>
  <c r="N1086"/>
  <c r="M1086"/>
  <c r="L1086"/>
  <c r="K1086"/>
  <c r="J1086"/>
  <c r="I1086"/>
  <c r="H1084"/>
  <c r="G1084"/>
  <c r="H1083"/>
  <c r="G1083"/>
  <c r="H1082"/>
  <c r="G1082"/>
  <c r="H1081"/>
  <c r="G1081"/>
  <c r="H1080"/>
  <c r="G1080"/>
  <c r="N1079"/>
  <c r="M1079"/>
  <c r="L1079"/>
  <c r="K1079"/>
  <c r="J1079"/>
  <c r="I1079"/>
  <c r="H1078"/>
  <c r="G1078"/>
  <c r="H1077"/>
  <c r="G1077"/>
  <c r="H1076"/>
  <c r="G1076"/>
  <c r="H1075"/>
  <c r="G1075"/>
  <c r="H1074"/>
  <c r="G1074"/>
  <c r="N1073"/>
  <c r="M1073"/>
  <c r="L1073"/>
  <c r="K1073"/>
  <c r="J1073"/>
  <c r="I1073"/>
  <c r="H1072"/>
  <c r="G1072"/>
  <c r="H1071"/>
  <c r="G1071"/>
  <c r="H1070"/>
  <c r="G1070"/>
  <c r="H1069"/>
  <c r="G1069"/>
  <c r="H1068"/>
  <c r="G1068"/>
  <c r="N1067"/>
  <c r="M1067"/>
  <c r="L1067"/>
  <c r="K1067"/>
  <c r="J1067"/>
  <c r="I1067"/>
  <c r="H1066"/>
  <c r="G1066"/>
  <c r="H1065"/>
  <c r="G1065"/>
  <c r="H1064"/>
  <c r="G1064"/>
  <c r="H1063"/>
  <c r="G1063"/>
  <c r="H1062"/>
  <c r="G1062"/>
  <c r="H1060"/>
  <c r="G1060"/>
  <c r="H1059"/>
  <c r="G1059"/>
  <c r="H1058"/>
  <c r="G1058"/>
  <c r="H1057"/>
  <c r="G1057"/>
  <c r="H1056"/>
  <c r="G1056"/>
  <c r="G1055" s="1"/>
  <c r="N1055"/>
  <c r="M1055"/>
  <c r="L1055"/>
  <c r="K1055"/>
  <c r="J1055"/>
  <c r="I1055"/>
  <c r="N1052"/>
  <c r="M1052"/>
  <c r="L1052"/>
  <c r="K1052"/>
  <c r="J1052"/>
  <c r="I1052"/>
  <c r="N1051"/>
  <c r="M1051"/>
  <c r="L1051"/>
  <c r="K1051"/>
  <c r="J1051"/>
  <c r="I1051"/>
  <c r="N1050"/>
  <c r="M1050"/>
  <c r="L1050"/>
  <c r="K1050"/>
  <c r="J1050"/>
  <c r="I1050"/>
  <c r="N1049"/>
  <c r="M1049"/>
  <c r="L1049"/>
  <c r="K1049"/>
  <c r="J1049"/>
  <c r="I1049"/>
  <c r="N1048"/>
  <c r="M1048"/>
  <c r="L1048"/>
  <c r="K1048"/>
  <c r="J1048"/>
  <c r="I1048"/>
  <c r="H1046"/>
  <c r="G1046"/>
  <c r="G1045"/>
  <c r="G1044"/>
  <c r="G1043"/>
  <c r="H1042"/>
  <c r="G1042"/>
  <c r="N1041"/>
  <c r="M1041"/>
  <c r="L1041"/>
  <c r="K1041"/>
  <c r="J1041"/>
  <c r="I1041"/>
  <c r="H1040"/>
  <c r="G1040"/>
  <c r="H1039"/>
  <c r="G1039"/>
  <c r="H1038"/>
  <c r="G1038"/>
  <c r="H1037"/>
  <c r="G1037"/>
  <c r="H1036"/>
  <c r="G1036"/>
  <c r="N1035"/>
  <c r="M1035"/>
  <c r="L1035"/>
  <c r="K1035"/>
  <c r="J1035"/>
  <c r="I1035"/>
  <c r="H1034"/>
  <c r="G1034"/>
  <c r="H1033"/>
  <c r="G1033"/>
  <c r="H1032"/>
  <c r="G1032"/>
  <c r="H1031"/>
  <c r="G1031"/>
  <c r="H1030"/>
  <c r="G1030"/>
  <c r="N1029"/>
  <c r="M1029"/>
  <c r="L1029"/>
  <c r="K1029"/>
  <c r="J1029"/>
  <c r="I1029"/>
  <c r="H1028"/>
  <c r="G1028"/>
  <c r="H1027"/>
  <c r="G1027"/>
  <c r="H1026"/>
  <c r="G1026"/>
  <c r="H1025"/>
  <c r="G1025"/>
  <c r="H1024"/>
  <c r="G1024"/>
  <c r="N1023"/>
  <c r="M1023"/>
  <c r="L1023"/>
  <c r="K1023"/>
  <c r="J1023"/>
  <c r="I1023"/>
  <c r="H1022"/>
  <c r="G1022"/>
  <c r="H1021"/>
  <c r="G1021"/>
  <c r="H1020"/>
  <c r="G1020"/>
  <c r="H1019"/>
  <c r="G1019"/>
  <c r="H1018"/>
  <c r="G1018"/>
  <c r="N1017"/>
  <c r="M1017"/>
  <c r="L1017"/>
  <c r="K1017"/>
  <c r="J1017"/>
  <c r="I1017"/>
  <c r="H1009"/>
  <c r="G1009"/>
  <c r="H1008"/>
  <c r="G1008"/>
  <c r="H1007"/>
  <c r="G1007"/>
  <c r="H1006"/>
  <c r="G1006"/>
  <c r="H1005"/>
  <c r="G1005"/>
  <c r="N1004"/>
  <c r="M1004"/>
  <c r="L1004"/>
  <c r="K1004"/>
  <c r="J1004"/>
  <c r="I1004"/>
  <c r="H1003"/>
  <c r="G1003"/>
  <c r="H1002"/>
  <c r="G1002"/>
  <c r="H1001"/>
  <c r="G1001"/>
  <c r="H1000"/>
  <c r="G1000"/>
  <c r="H999"/>
  <c r="G999"/>
  <c r="N998"/>
  <c r="M998"/>
  <c r="L998"/>
  <c r="K998"/>
  <c r="J998"/>
  <c r="I998"/>
  <c r="H996"/>
  <c r="G996"/>
  <c r="H995"/>
  <c r="G995"/>
  <c r="H994"/>
  <c r="G994"/>
  <c r="H993"/>
  <c r="G993"/>
  <c r="G992" s="1"/>
  <c r="N992"/>
  <c r="M992"/>
  <c r="L992"/>
  <c r="K992"/>
  <c r="J992"/>
  <c r="I992"/>
  <c r="H991"/>
  <c r="G991"/>
  <c r="H990"/>
  <c r="G990"/>
  <c r="H989"/>
  <c r="G989"/>
  <c r="H988"/>
  <c r="G988"/>
  <c r="H987"/>
  <c r="G987"/>
  <c r="N986"/>
  <c r="M986"/>
  <c r="L986"/>
  <c r="K986"/>
  <c r="J986"/>
  <c r="I986"/>
  <c r="H984"/>
  <c r="G984"/>
  <c r="H983"/>
  <c r="G983"/>
  <c r="H982"/>
  <c r="G982"/>
  <c r="H981"/>
  <c r="G981"/>
  <c r="N980"/>
  <c r="M980"/>
  <c r="L980"/>
  <c r="K980"/>
  <c r="J980"/>
  <c r="I980"/>
  <c r="H980"/>
  <c r="H978"/>
  <c r="G978"/>
  <c r="H977"/>
  <c r="G977"/>
  <c r="H976"/>
  <c r="G976"/>
  <c r="H975"/>
  <c r="G975"/>
  <c r="N974"/>
  <c r="M974"/>
  <c r="L974"/>
  <c r="K974"/>
  <c r="J974"/>
  <c r="I974"/>
  <c r="H972"/>
  <c r="G972"/>
  <c r="H971"/>
  <c r="G971"/>
  <c r="H970"/>
  <c r="G970"/>
  <c r="H969"/>
  <c r="G969"/>
  <c r="N968"/>
  <c r="M968"/>
  <c r="L968"/>
  <c r="K968"/>
  <c r="J968"/>
  <c r="I968"/>
  <c r="H967"/>
  <c r="G967"/>
  <c r="H966"/>
  <c r="G966"/>
  <c r="H965"/>
  <c r="G965"/>
  <c r="H964"/>
  <c r="G964"/>
  <c r="H963"/>
  <c r="G963"/>
  <c r="N962"/>
  <c r="M962"/>
  <c r="L962"/>
  <c r="K962"/>
  <c r="J962"/>
  <c r="I962"/>
  <c r="H961"/>
  <c r="G961"/>
  <c r="H960"/>
  <c r="G960"/>
  <c r="H959"/>
  <c r="G959"/>
  <c r="H958"/>
  <c r="G958"/>
  <c r="H957"/>
  <c r="G957"/>
  <c r="N956"/>
  <c r="M956"/>
  <c r="L956"/>
  <c r="K956"/>
  <c r="J956"/>
  <c r="I956"/>
  <c r="H955"/>
  <c r="G955"/>
  <c r="H954"/>
  <c r="G954"/>
  <c r="H953"/>
  <c r="G953"/>
  <c r="H952"/>
  <c r="G952"/>
  <c r="H951"/>
  <c r="G951"/>
  <c r="N950"/>
  <c r="M950"/>
  <c r="L950"/>
  <c r="K950"/>
  <c r="J950"/>
  <c r="I950"/>
  <c r="H948"/>
  <c r="G948"/>
  <c r="H947"/>
  <c r="G947"/>
  <c r="H946"/>
  <c r="G946"/>
  <c r="G944" s="1"/>
  <c r="H945"/>
  <c r="G945"/>
  <c r="N944"/>
  <c r="M944"/>
  <c r="L944"/>
  <c r="K944"/>
  <c r="J944"/>
  <c r="I944"/>
  <c r="H943"/>
  <c r="G943"/>
  <c r="H942"/>
  <c r="G942"/>
  <c r="H941"/>
  <c r="G941"/>
  <c r="H940"/>
  <c r="G940"/>
  <c r="H939"/>
  <c r="G939"/>
  <c r="N938"/>
  <c r="M938"/>
  <c r="L938"/>
  <c r="K938"/>
  <c r="J938"/>
  <c r="I938"/>
  <c r="H937"/>
  <c r="G937"/>
  <c r="H936"/>
  <c r="G936"/>
  <c r="H935"/>
  <c r="G935"/>
  <c r="H934"/>
  <c r="H932" s="1"/>
  <c r="G934"/>
  <c r="H933"/>
  <c r="G933"/>
  <c r="N932"/>
  <c r="M932"/>
  <c r="L932"/>
  <c r="K932"/>
  <c r="J932"/>
  <c r="I932"/>
  <c r="H931"/>
  <c r="G931"/>
  <c r="H930"/>
  <c r="G930"/>
  <c r="H929"/>
  <c r="G929"/>
  <c r="H928"/>
  <c r="G928"/>
  <c r="H927"/>
  <c r="G927"/>
  <c r="N926"/>
  <c r="M926"/>
  <c r="L926"/>
  <c r="K926"/>
  <c r="J926"/>
  <c r="I926"/>
  <c r="H925"/>
  <c r="G925"/>
  <c r="H924"/>
  <c r="G924"/>
  <c r="H923"/>
  <c r="G923"/>
  <c r="H922"/>
  <c r="G922"/>
  <c r="H921"/>
  <c r="G921"/>
  <c r="N920"/>
  <c r="M920"/>
  <c r="L920"/>
  <c r="K920"/>
  <c r="J920"/>
  <c r="I920"/>
  <c r="H919"/>
  <c r="G919"/>
  <c r="H918"/>
  <c r="G918"/>
  <c r="H916"/>
  <c r="G916"/>
  <c r="H915"/>
  <c r="G915"/>
  <c r="H914"/>
  <c r="G914"/>
  <c r="H913"/>
  <c r="G913"/>
  <c r="N912"/>
  <c r="M912"/>
  <c r="L912"/>
  <c r="K912"/>
  <c r="J912"/>
  <c r="I912"/>
  <c r="H911"/>
  <c r="G911"/>
  <c r="H910"/>
  <c r="G910"/>
  <c r="H909"/>
  <c r="G909"/>
  <c r="H908"/>
  <c r="G908"/>
  <c r="H907"/>
  <c r="G907"/>
  <c r="N906"/>
  <c r="M906"/>
  <c r="L906"/>
  <c r="K906"/>
  <c r="J906"/>
  <c r="I906"/>
  <c r="N905"/>
  <c r="N899" s="1"/>
  <c r="N1015" s="1"/>
  <c r="M905"/>
  <c r="M899" s="1"/>
  <c r="M1015" s="1"/>
  <c r="L905"/>
  <c r="L899" s="1"/>
  <c r="L1015" s="1"/>
  <c r="K905"/>
  <c r="K899" s="1"/>
  <c r="K1015" s="1"/>
  <c r="J905"/>
  <c r="J899" s="1"/>
  <c r="J1015" s="1"/>
  <c r="I905"/>
  <c r="I899" s="1"/>
  <c r="I1015" s="1"/>
  <c r="N904"/>
  <c r="M904"/>
  <c r="M898" s="1"/>
  <c r="M1014" s="1"/>
  <c r="L904"/>
  <c r="L898" s="1"/>
  <c r="L1014" s="1"/>
  <c r="K904"/>
  <c r="J904"/>
  <c r="J898" s="1"/>
  <c r="J1014" s="1"/>
  <c r="I904"/>
  <c r="I898" s="1"/>
  <c r="I1014" s="1"/>
  <c r="N903"/>
  <c r="N897" s="1"/>
  <c r="N1013" s="1"/>
  <c r="M903"/>
  <c r="L903"/>
  <c r="K903"/>
  <c r="K897" s="1"/>
  <c r="K1013" s="1"/>
  <c r="J903"/>
  <c r="J897" s="1"/>
  <c r="J1013" s="1"/>
  <c r="I903"/>
  <c r="N902"/>
  <c r="N896" s="1"/>
  <c r="N1012" s="1"/>
  <c r="M902"/>
  <c r="L902"/>
  <c r="K902"/>
  <c r="J902"/>
  <c r="I902"/>
  <c r="N901"/>
  <c r="M901"/>
  <c r="L901"/>
  <c r="L895" s="1"/>
  <c r="L1011" s="1"/>
  <c r="K901"/>
  <c r="K895" s="1"/>
  <c r="J901"/>
  <c r="I901"/>
  <c r="N898"/>
  <c r="N1014" s="1"/>
  <c r="K898"/>
  <c r="K1014" s="1"/>
  <c r="M897"/>
  <c r="M1013" s="1"/>
  <c r="L897"/>
  <c r="L1013" s="1"/>
  <c r="I897"/>
  <c r="I1013" s="1"/>
  <c r="K896"/>
  <c r="K1012" s="1"/>
  <c r="J896"/>
  <c r="J1012" s="1"/>
  <c r="M895"/>
  <c r="M1011" s="1"/>
  <c r="I895"/>
  <c r="I1011" s="1"/>
  <c r="H886"/>
  <c r="G886"/>
  <c r="H885"/>
  <c r="G885"/>
  <c r="H884"/>
  <c r="G884"/>
  <c r="H883"/>
  <c r="G883"/>
  <c r="H882"/>
  <c r="G882"/>
  <c r="N881"/>
  <c r="M881"/>
  <c r="L881"/>
  <c r="K881"/>
  <c r="J881"/>
  <c r="I881"/>
  <c r="H880"/>
  <c r="G880"/>
  <c r="H879"/>
  <c r="G879"/>
  <c r="H878"/>
  <c r="G878"/>
  <c r="H877"/>
  <c r="G877"/>
  <c r="H876"/>
  <c r="G876"/>
  <c r="N875"/>
  <c r="M875"/>
  <c r="L875"/>
  <c r="K875"/>
  <c r="J875"/>
  <c r="I875"/>
  <c r="H874"/>
  <c r="G874"/>
  <c r="H873"/>
  <c r="G873"/>
  <c r="G867" s="1"/>
  <c r="H872"/>
  <c r="G872"/>
  <c r="H871"/>
  <c r="G871"/>
  <c r="G865" s="1"/>
  <c r="H870"/>
  <c r="G870"/>
  <c r="N869"/>
  <c r="M869"/>
  <c r="L869"/>
  <c r="K869"/>
  <c r="J869"/>
  <c r="I869"/>
  <c r="N868"/>
  <c r="M868"/>
  <c r="L868"/>
  <c r="K868"/>
  <c r="J868"/>
  <c r="I868"/>
  <c r="N867"/>
  <c r="M867"/>
  <c r="L867"/>
  <c r="K867"/>
  <c r="J867"/>
  <c r="I867"/>
  <c r="N866"/>
  <c r="M866"/>
  <c r="L866"/>
  <c r="K866"/>
  <c r="J866"/>
  <c r="I866"/>
  <c r="N865"/>
  <c r="M865"/>
  <c r="L865"/>
  <c r="K865"/>
  <c r="J865"/>
  <c r="I865"/>
  <c r="N864"/>
  <c r="M864"/>
  <c r="L864"/>
  <c r="K864"/>
  <c r="J864"/>
  <c r="I864"/>
  <c r="H862"/>
  <c r="G862"/>
  <c r="H861"/>
  <c r="G861"/>
  <c r="H860"/>
  <c r="G860"/>
  <c r="H859"/>
  <c r="G859"/>
  <c r="H858"/>
  <c r="G858"/>
  <c r="N857"/>
  <c r="M857"/>
  <c r="L857"/>
  <c r="K857"/>
  <c r="J857"/>
  <c r="I857"/>
  <c r="H856"/>
  <c r="G856"/>
  <c r="H855"/>
  <c r="G855"/>
  <c r="H854"/>
  <c r="G854"/>
  <c r="H853"/>
  <c r="G853"/>
  <c r="H852"/>
  <c r="G852"/>
  <c r="N851"/>
  <c r="M851"/>
  <c r="L851"/>
  <c r="K851"/>
  <c r="J851"/>
  <c r="I851"/>
  <c r="H850"/>
  <c r="G850"/>
  <c r="H849"/>
  <c r="G849"/>
  <c r="H848"/>
  <c r="G848"/>
  <c r="H847"/>
  <c r="G847"/>
  <c r="H846"/>
  <c r="G846"/>
  <c r="N845"/>
  <c r="M845"/>
  <c r="L845"/>
  <c r="K845"/>
  <c r="J845"/>
  <c r="I845"/>
  <c r="N844"/>
  <c r="M844"/>
  <c r="M892" s="1"/>
  <c r="L844"/>
  <c r="K844"/>
  <c r="J844"/>
  <c r="I844"/>
  <c r="I892" s="1"/>
  <c r="N843"/>
  <c r="M843"/>
  <c r="L843"/>
  <c r="K843"/>
  <c r="J843"/>
  <c r="I843"/>
  <c r="N842"/>
  <c r="M842"/>
  <c r="M890" s="1"/>
  <c r="L842"/>
  <c r="L890" s="1"/>
  <c r="K842"/>
  <c r="J842"/>
  <c r="I842"/>
  <c r="I890" s="1"/>
  <c r="N841"/>
  <c r="N889" s="1"/>
  <c r="M841"/>
  <c r="L841"/>
  <c r="K841"/>
  <c r="J841"/>
  <c r="J889" s="1"/>
  <c r="I841"/>
  <c r="N840"/>
  <c r="M840"/>
  <c r="L840"/>
  <c r="K840"/>
  <c r="J840"/>
  <c r="I840"/>
  <c r="N837"/>
  <c r="M837"/>
  <c r="L837"/>
  <c r="K837"/>
  <c r="J837"/>
  <c r="I837"/>
  <c r="N836"/>
  <c r="M836"/>
  <c r="L836"/>
  <c r="K836"/>
  <c r="J836"/>
  <c r="I836"/>
  <c r="N835"/>
  <c r="M835"/>
  <c r="L835"/>
  <c r="K835"/>
  <c r="J835"/>
  <c r="I835"/>
  <c r="N834"/>
  <c r="M834"/>
  <c r="L834"/>
  <c r="K834"/>
  <c r="J834"/>
  <c r="I834"/>
  <c r="N833"/>
  <c r="M833"/>
  <c r="L833"/>
  <c r="K833"/>
  <c r="J833"/>
  <c r="I833"/>
  <c r="H831"/>
  <c r="G831"/>
  <c r="H830"/>
  <c r="G830"/>
  <c r="H829"/>
  <c r="G829"/>
  <c r="H828"/>
  <c r="G828"/>
  <c r="H827"/>
  <c r="G827"/>
  <c r="N826"/>
  <c r="M826"/>
  <c r="L826"/>
  <c r="K826"/>
  <c r="J826"/>
  <c r="I826"/>
  <c r="H825"/>
  <c r="G825"/>
  <c r="H824"/>
  <c r="G824"/>
  <c r="H823"/>
  <c r="G823"/>
  <c r="H822"/>
  <c r="G822"/>
  <c r="H821"/>
  <c r="G821"/>
  <c r="N820"/>
  <c r="M820"/>
  <c r="L820"/>
  <c r="K820"/>
  <c r="J820"/>
  <c r="I820"/>
  <c r="H819"/>
  <c r="G819"/>
  <c r="H818"/>
  <c r="G818"/>
  <c r="H817"/>
  <c r="G817"/>
  <c r="H816"/>
  <c r="G816"/>
  <c r="H815"/>
  <c r="G815"/>
  <c r="N814"/>
  <c r="M814"/>
  <c r="L814"/>
  <c r="K814"/>
  <c r="J814"/>
  <c r="I814"/>
  <c r="H813"/>
  <c r="G813"/>
  <c r="H812"/>
  <c r="G812"/>
  <c r="H811"/>
  <c r="G811"/>
  <c r="H810"/>
  <c r="G810"/>
  <c r="H809"/>
  <c r="G809"/>
  <c r="N808"/>
  <c r="M808"/>
  <c r="L808"/>
  <c r="K808"/>
  <c r="J808"/>
  <c r="I808"/>
  <c r="G798"/>
  <c r="G797"/>
  <c r="H796"/>
  <c r="G796"/>
  <c r="N795"/>
  <c r="M795"/>
  <c r="L795"/>
  <c r="K795"/>
  <c r="J795"/>
  <c r="I795"/>
  <c r="H794"/>
  <c r="G794"/>
  <c r="H793"/>
  <c r="G793"/>
  <c r="H792"/>
  <c r="G792"/>
  <c r="H791"/>
  <c r="G791"/>
  <c r="H790"/>
  <c r="G790"/>
  <c r="N789"/>
  <c r="M789"/>
  <c r="L789"/>
  <c r="K789"/>
  <c r="J789"/>
  <c r="I789"/>
  <c r="H788"/>
  <c r="G788"/>
  <c r="H787"/>
  <c r="G787"/>
  <c r="H786"/>
  <c r="G786"/>
  <c r="H785"/>
  <c r="G785"/>
  <c r="H784"/>
  <c r="G784"/>
  <c r="N783"/>
  <c r="M783"/>
  <c r="L783"/>
  <c r="K783"/>
  <c r="J783"/>
  <c r="I783"/>
  <c r="H782"/>
  <c r="G782"/>
  <c r="H781"/>
  <c r="G781"/>
  <c r="H780"/>
  <c r="G780"/>
  <c r="H779"/>
  <c r="G779"/>
  <c r="H778"/>
  <c r="G778"/>
  <c r="N777"/>
  <c r="M777"/>
  <c r="L777"/>
  <c r="K777"/>
  <c r="J777"/>
  <c r="I777"/>
  <c r="H776"/>
  <c r="G776"/>
  <c r="H775"/>
  <c r="G775"/>
  <c r="H774"/>
  <c r="G774"/>
  <c r="H773"/>
  <c r="G773"/>
  <c r="H772"/>
  <c r="G772"/>
  <c r="G771" s="1"/>
  <c r="N771"/>
  <c r="M771"/>
  <c r="L771"/>
  <c r="K771"/>
  <c r="J771"/>
  <c r="I771"/>
  <c r="N770"/>
  <c r="N806" s="1"/>
  <c r="M770"/>
  <c r="M806" s="1"/>
  <c r="L770"/>
  <c r="L806" s="1"/>
  <c r="K770"/>
  <c r="K806" s="1"/>
  <c r="J770"/>
  <c r="J806" s="1"/>
  <c r="I770"/>
  <c r="I806" s="1"/>
  <c r="N769"/>
  <c r="N805" s="1"/>
  <c r="M769"/>
  <c r="M805" s="1"/>
  <c r="L769"/>
  <c r="L805" s="1"/>
  <c r="K769"/>
  <c r="K805" s="1"/>
  <c r="J769"/>
  <c r="J805" s="1"/>
  <c r="I769"/>
  <c r="I805" s="1"/>
  <c r="N768"/>
  <c r="N804" s="1"/>
  <c r="M768"/>
  <c r="M804" s="1"/>
  <c r="L768"/>
  <c r="L804" s="1"/>
  <c r="K768"/>
  <c r="K804" s="1"/>
  <c r="J768"/>
  <c r="J804" s="1"/>
  <c r="I768"/>
  <c r="I804" s="1"/>
  <c r="N767"/>
  <c r="N803" s="1"/>
  <c r="M767"/>
  <c r="M803" s="1"/>
  <c r="L767"/>
  <c r="L803" s="1"/>
  <c r="K767"/>
  <c r="K803" s="1"/>
  <c r="J767"/>
  <c r="J803" s="1"/>
  <c r="I767"/>
  <c r="I803" s="1"/>
  <c r="G767"/>
  <c r="N766"/>
  <c r="N802" s="1"/>
  <c r="M766"/>
  <c r="M802" s="1"/>
  <c r="L766"/>
  <c r="L802" s="1"/>
  <c r="K766"/>
  <c r="K802" s="1"/>
  <c r="J766"/>
  <c r="I766"/>
  <c r="I802" s="1"/>
  <c r="H764"/>
  <c r="G764"/>
  <c r="H763"/>
  <c r="G763"/>
  <c r="H762"/>
  <c r="G762"/>
  <c r="H761"/>
  <c r="G761"/>
  <c r="H760"/>
  <c r="G760"/>
  <c r="N759"/>
  <c r="M759"/>
  <c r="L759"/>
  <c r="K759"/>
  <c r="J759"/>
  <c r="I759"/>
  <c r="N757"/>
  <c r="M757"/>
  <c r="L757"/>
  <c r="K757"/>
  <c r="J757"/>
  <c r="I757"/>
  <c r="H751"/>
  <c r="G751"/>
  <c r="H750"/>
  <c r="G750"/>
  <c r="H749"/>
  <c r="G749"/>
  <c r="H748"/>
  <c r="G748"/>
  <c r="H747"/>
  <c r="G747"/>
  <c r="N746"/>
  <c r="M746"/>
  <c r="L746"/>
  <c r="K746"/>
  <c r="J746"/>
  <c r="I746"/>
  <c r="H745"/>
  <c r="G745"/>
  <c r="H744"/>
  <c r="G744"/>
  <c r="H743"/>
  <c r="G743"/>
  <c r="H742"/>
  <c r="G742"/>
  <c r="H741"/>
  <c r="G741"/>
  <c r="N740"/>
  <c r="M740"/>
  <c r="L740"/>
  <c r="K740"/>
  <c r="J740"/>
  <c r="I740"/>
  <c r="H739"/>
  <c r="G739"/>
  <c r="H738"/>
  <c r="G738"/>
  <c r="H737"/>
  <c r="G737"/>
  <c r="H736"/>
  <c r="G736"/>
  <c r="H735"/>
  <c r="G735"/>
  <c r="N734"/>
  <c r="M734"/>
  <c r="L734"/>
  <c r="K734"/>
  <c r="J734"/>
  <c r="I734"/>
  <c r="H733"/>
  <c r="G733"/>
  <c r="H732"/>
  <c r="G732"/>
  <c r="H731"/>
  <c r="G731"/>
  <c r="H730"/>
  <c r="G730"/>
  <c r="H729"/>
  <c r="G729"/>
  <c r="N728"/>
  <c r="M728"/>
  <c r="L728"/>
  <c r="K728"/>
  <c r="J728"/>
  <c r="I728"/>
  <c r="H727"/>
  <c r="G727"/>
  <c r="H726"/>
  <c r="G726"/>
  <c r="H725"/>
  <c r="G725"/>
  <c r="H724"/>
  <c r="G724"/>
  <c r="H723"/>
  <c r="G723"/>
  <c r="N722"/>
  <c r="M722"/>
  <c r="L722"/>
  <c r="K722"/>
  <c r="J722"/>
  <c r="I722"/>
  <c r="H721"/>
  <c r="G721"/>
  <c r="H720"/>
  <c r="G720"/>
  <c r="H719"/>
  <c r="G719"/>
  <c r="H718"/>
  <c r="G718"/>
  <c r="H717"/>
  <c r="G717"/>
  <c r="N716"/>
  <c r="M716"/>
  <c r="L716"/>
  <c r="K716"/>
  <c r="J716"/>
  <c r="I716"/>
  <c r="H715"/>
  <c r="G715"/>
  <c r="H714"/>
  <c r="G714"/>
  <c r="H713"/>
  <c r="G713"/>
  <c r="H712"/>
  <c r="G712"/>
  <c r="H711"/>
  <c r="G711"/>
  <c r="N710"/>
  <c r="M710"/>
  <c r="L710"/>
  <c r="K710"/>
  <c r="J710"/>
  <c r="I710"/>
  <c r="H709"/>
  <c r="G709"/>
  <c r="H708"/>
  <c r="G708"/>
  <c r="H707"/>
  <c r="G707"/>
  <c r="H706"/>
  <c r="G706"/>
  <c r="H705"/>
  <c r="G705"/>
  <c r="N704"/>
  <c r="M704"/>
  <c r="L704"/>
  <c r="K704"/>
  <c r="J704"/>
  <c r="I704"/>
  <c r="H703"/>
  <c r="G703"/>
  <c r="H702"/>
  <c r="G702"/>
  <c r="H701"/>
  <c r="G701"/>
  <c r="H700"/>
  <c r="G700"/>
  <c r="H699"/>
  <c r="G699"/>
  <c r="N698"/>
  <c r="M698"/>
  <c r="L698"/>
  <c r="K698"/>
  <c r="J698"/>
  <c r="I698"/>
  <c r="H698"/>
  <c r="G698"/>
  <c r="H697"/>
  <c r="G697"/>
  <c r="H696"/>
  <c r="G696"/>
  <c r="H695"/>
  <c r="G695"/>
  <c r="H694"/>
  <c r="G694"/>
  <c r="H693"/>
  <c r="G693"/>
  <c r="N692"/>
  <c r="M692"/>
  <c r="L692"/>
  <c r="K692"/>
  <c r="J692"/>
  <c r="I692"/>
  <c r="H691"/>
  <c r="G691"/>
  <c r="H690"/>
  <c r="G690"/>
  <c r="H689"/>
  <c r="G689"/>
  <c r="H688"/>
  <c r="G688"/>
  <c r="H687"/>
  <c r="G687"/>
  <c r="N686"/>
  <c r="M686"/>
  <c r="L686"/>
  <c r="K686"/>
  <c r="J686"/>
  <c r="I686"/>
  <c r="H685"/>
  <c r="G685"/>
  <c r="H684"/>
  <c r="G684"/>
  <c r="H683"/>
  <c r="G683"/>
  <c r="H682"/>
  <c r="G682"/>
  <c r="H681"/>
  <c r="G681"/>
  <c r="N680"/>
  <c r="M680"/>
  <c r="L680"/>
  <c r="K680"/>
  <c r="J680"/>
  <c r="I680"/>
  <c r="H679"/>
  <c r="G679"/>
  <c r="H678"/>
  <c r="G678"/>
  <c r="H677"/>
  <c r="G677"/>
  <c r="H676"/>
  <c r="G676"/>
  <c r="H675"/>
  <c r="G675"/>
  <c r="N673"/>
  <c r="M673"/>
  <c r="L673"/>
  <c r="K673"/>
  <c r="J673"/>
  <c r="I673"/>
  <c r="H672"/>
  <c r="G672"/>
  <c r="H671"/>
  <c r="G671"/>
  <c r="H670"/>
  <c r="G670"/>
  <c r="H669"/>
  <c r="G669"/>
  <c r="H668"/>
  <c r="G668"/>
  <c r="N667"/>
  <c r="M667"/>
  <c r="L667"/>
  <c r="K667"/>
  <c r="J667"/>
  <c r="I667"/>
  <c r="H666"/>
  <c r="G666"/>
  <c r="H665"/>
  <c r="G665"/>
  <c r="H664"/>
  <c r="G664"/>
  <c r="H663"/>
  <c r="G663"/>
  <c r="H662"/>
  <c r="G662"/>
  <c r="N661"/>
  <c r="M661"/>
  <c r="L661"/>
  <c r="K661"/>
  <c r="J661"/>
  <c r="I661"/>
  <c r="N660"/>
  <c r="N756" s="1"/>
  <c r="M660"/>
  <c r="M756" s="1"/>
  <c r="L660"/>
  <c r="L756" s="1"/>
  <c r="K660"/>
  <c r="K756" s="1"/>
  <c r="J660"/>
  <c r="J756" s="1"/>
  <c r="I660"/>
  <c r="I756" s="1"/>
  <c r="N659"/>
  <c r="M659"/>
  <c r="L659"/>
  <c r="K659"/>
  <c r="J659"/>
  <c r="I659"/>
  <c r="N658"/>
  <c r="N755" s="1"/>
  <c r="M658"/>
  <c r="M755" s="1"/>
  <c r="L658"/>
  <c r="L755" s="1"/>
  <c r="K658"/>
  <c r="K755" s="1"/>
  <c r="J658"/>
  <c r="J755" s="1"/>
  <c r="I658"/>
  <c r="I755" s="1"/>
  <c r="N657"/>
  <c r="N754" s="1"/>
  <c r="M657"/>
  <c r="M754" s="1"/>
  <c r="L657"/>
  <c r="L754" s="1"/>
  <c r="K657"/>
  <c r="K754" s="1"/>
  <c r="J657"/>
  <c r="J754" s="1"/>
  <c r="I657"/>
  <c r="I754" s="1"/>
  <c r="N656"/>
  <c r="M656"/>
  <c r="M753" s="1"/>
  <c r="L656"/>
  <c r="L753" s="1"/>
  <c r="K656"/>
  <c r="K753" s="1"/>
  <c r="J656"/>
  <c r="I656"/>
  <c r="I753" s="1"/>
  <c r="H654"/>
  <c r="G654"/>
  <c r="H653"/>
  <c r="G653"/>
  <c r="G652"/>
  <c r="H651"/>
  <c r="G651"/>
  <c r="H650"/>
  <c r="G650"/>
  <c r="N649"/>
  <c r="M649"/>
  <c r="L649"/>
  <c r="K649"/>
  <c r="J649"/>
  <c r="I649"/>
  <c r="N647"/>
  <c r="M647"/>
  <c r="L647"/>
  <c r="K647"/>
  <c r="J647"/>
  <c r="I647"/>
  <c r="N646"/>
  <c r="M646"/>
  <c r="L646"/>
  <c r="K646"/>
  <c r="J646"/>
  <c r="I646"/>
  <c r="N645"/>
  <c r="M645"/>
  <c r="L645"/>
  <c r="K645"/>
  <c r="J645"/>
  <c r="I645"/>
  <c r="N644"/>
  <c r="M644"/>
  <c r="L644"/>
  <c r="K644"/>
  <c r="J644"/>
  <c r="I644"/>
  <c r="N643"/>
  <c r="M643"/>
  <c r="L643"/>
  <c r="K643"/>
  <c r="J643"/>
  <c r="I643"/>
  <c r="H641"/>
  <c r="H647" s="1"/>
  <c r="G641"/>
  <c r="G647" s="1"/>
  <c r="H640"/>
  <c r="H646" s="1"/>
  <c r="G640"/>
  <c r="G646" s="1"/>
  <c r="H639"/>
  <c r="H645" s="1"/>
  <c r="G639"/>
  <c r="G645" s="1"/>
  <c r="H638"/>
  <c r="G638"/>
  <c r="G644" s="1"/>
  <c r="H637"/>
  <c r="H643" s="1"/>
  <c r="G637"/>
  <c r="G643" s="1"/>
  <c r="N636"/>
  <c r="M636"/>
  <c r="L636"/>
  <c r="K636"/>
  <c r="J636"/>
  <c r="I636"/>
  <c r="N628"/>
  <c r="M628"/>
  <c r="L628"/>
  <c r="K628"/>
  <c r="J628"/>
  <c r="I628"/>
  <c r="N627"/>
  <c r="M627"/>
  <c r="L627"/>
  <c r="K627"/>
  <c r="J627"/>
  <c r="I627"/>
  <c r="N626"/>
  <c r="M626"/>
  <c r="L626"/>
  <c r="K626"/>
  <c r="J626"/>
  <c r="I626"/>
  <c r="N625"/>
  <c r="M625"/>
  <c r="M623" s="1"/>
  <c r="L625"/>
  <c r="K625"/>
  <c r="J625"/>
  <c r="I625"/>
  <c r="N624"/>
  <c r="M624"/>
  <c r="L624"/>
  <c r="K624"/>
  <c r="J624"/>
  <c r="I624"/>
  <c r="H622"/>
  <c r="G622"/>
  <c r="H621"/>
  <c r="G621"/>
  <c r="H620"/>
  <c r="G620"/>
  <c r="H619"/>
  <c r="G619"/>
  <c r="H618"/>
  <c r="G618"/>
  <c r="N617"/>
  <c r="M617"/>
  <c r="L617"/>
  <c r="K617"/>
  <c r="J617"/>
  <c r="I617"/>
  <c r="H616"/>
  <c r="G616"/>
  <c r="H615"/>
  <c r="G615"/>
  <c r="H614"/>
  <c r="G614"/>
  <c r="H613"/>
  <c r="G613"/>
  <c r="H612"/>
  <c r="G612"/>
  <c r="H610"/>
  <c r="G610"/>
  <c r="H609"/>
  <c r="G609"/>
  <c r="H608"/>
  <c r="G608"/>
  <c r="H607"/>
  <c r="G607"/>
  <c r="H606"/>
  <c r="G606"/>
  <c r="G624" s="1"/>
  <c r="N605"/>
  <c r="M605"/>
  <c r="L605"/>
  <c r="K605"/>
  <c r="J605"/>
  <c r="I605"/>
  <c r="N603"/>
  <c r="M603"/>
  <c r="L603"/>
  <c r="K603"/>
  <c r="J603"/>
  <c r="I603"/>
  <c r="N602"/>
  <c r="M602"/>
  <c r="L602"/>
  <c r="K602"/>
  <c r="J602"/>
  <c r="I602"/>
  <c r="H597"/>
  <c r="G597"/>
  <c r="H596"/>
  <c r="G596"/>
  <c r="H595"/>
  <c r="G595"/>
  <c r="H594"/>
  <c r="G594"/>
  <c r="H593"/>
  <c r="G593"/>
  <c r="G592" s="1"/>
  <c r="N592"/>
  <c r="M592"/>
  <c r="L592"/>
  <c r="K592"/>
  <c r="J592"/>
  <c r="I592"/>
  <c r="H591"/>
  <c r="G591"/>
  <c r="H590"/>
  <c r="G590"/>
  <c r="H589"/>
  <c r="G589"/>
  <c r="H588"/>
  <c r="G588"/>
  <c r="H587"/>
  <c r="G587"/>
  <c r="N586"/>
  <c r="M586"/>
  <c r="L586"/>
  <c r="K586"/>
  <c r="J586"/>
  <c r="I586"/>
  <c r="H585"/>
  <c r="G585"/>
  <c r="H584"/>
  <c r="G584"/>
  <c r="H583"/>
  <c r="H577" s="1"/>
  <c r="G583"/>
  <c r="H582"/>
  <c r="G582"/>
  <c r="H581"/>
  <c r="H575" s="1"/>
  <c r="G581"/>
  <c r="N580"/>
  <c r="M580"/>
  <c r="L580"/>
  <c r="K580"/>
  <c r="J580"/>
  <c r="I580"/>
  <c r="H579"/>
  <c r="G579"/>
  <c r="H578"/>
  <c r="G578"/>
  <c r="N577"/>
  <c r="N601" s="1"/>
  <c r="M577"/>
  <c r="M601" s="1"/>
  <c r="M632" s="1"/>
  <c r="L577"/>
  <c r="K577"/>
  <c r="K601" s="1"/>
  <c r="J577"/>
  <c r="J601" s="1"/>
  <c r="I577"/>
  <c r="I601" s="1"/>
  <c r="I632" s="1"/>
  <c r="N576"/>
  <c r="N600" s="1"/>
  <c r="M576"/>
  <c r="L576"/>
  <c r="L600" s="1"/>
  <c r="L631" s="1"/>
  <c r="K576"/>
  <c r="K600" s="1"/>
  <c r="K631" s="1"/>
  <c r="J576"/>
  <c r="J600" s="1"/>
  <c r="I576"/>
  <c r="I600" s="1"/>
  <c r="N575"/>
  <c r="N599" s="1"/>
  <c r="M575"/>
  <c r="M599" s="1"/>
  <c r="L575"/>
  <c r="L599" s="1"/>
  <c r="K575"/>
  <c r="K599" s="1"/>
  <c r="J575"/>
  <c r="J599" s="1"/>
  <c r="I575"/>
  <c r="I599" s="1"/>
  <c r="H573"/>
  <c r="G573"/>
  <c r="H572"/>
  <c r="G572"/>
  <c r="G602" s="1"/>
  <c r="H571"/>
  <c r="G571"/>
  <c r="H570"/>
  <c r="G570"/>
  <c r="H569"/>
  <c r="G569"/>
  <c r="N568"/>
  <c r="M568"/>
  <c r="L568"/>
  <c r="K568"/>
  <c r="J568"/>
  <c r="I568"/>
  <c r="H559"/>
  <c r="G559"/>
  <c r="H558"/>
  <c r="G558"/>
  <c r="H556"/>
  <c r="G556"/>
  <c r="H555"/>
  <c r="G555"/>
  <c r="H554"/>
  <c r="G554"/>
  <c r="H553"/>
  <c r="G553"/>
  <c r="H552"/>
  <c r="G552"/>
  <c r="N551"/>
  <c r="M551"/>
  <c r="L551"/>
  <c r="K551"/>
  <c r="J551"/>
  <c r="I551"/>
  <c r="H550"/>
  <c r="G550"/>
  <c r="H549"/>
  <c r="G549"/>
  <c r="H548"/>
  <c r="G548"/>
  <c r="H547"/>
  <c r="G547"/>
  <c r="H546"/>
  <c r="G546"/>
  <c r="N545"/>
  <c r="M545"/>
  <c r="L545"/>
  <c r="K545"/>
  <c r="J545"/>
  <c r="I545"/>
  <c r="H544"/>
  <c r="G544"/>
  <c r="H543"/>
  <c r="G543"/>
  <c r="H542"/>
  <c r="G542"/>
  <c r="H541"/>
  <c r="G541"/>
  <c r="H540"/>
  <c r="G540"/>
  <c r="N539"/>
  <c r="M539"/>
  <c r="L539"/>
  <c r="K539"/>
  <c r="J539"/>
  <c r="I539"/>
  <c r="H538"/>
  <c r="G538"/>
  <c r="H537"/>
  <c r="G537"/>
  <c r="H536"/>
  <c r="G536"/>
  <c r="H535"/>
  <c r="G535"/>
  <c r="H534"/>
  <c r="G534"/>
  <c r="N533"/>
  <c r="M533"/>
  <c r="L533"/>
  <c r="K533"/>
  <c r="J533"/>
  <c r="I533"/>
  <c r="H532"/>
  <c r="G532"/>
  <c r="H531"/>
  <c r="G531"/>
  <c r="H530"/>
  <c r="G530"/>
  <c r="H529"/>
  <c r="G529"/>
  <c r="H528"/>
  <c r="G528"/>
  <c r="G527" s="1"/>
  <c r="N527"/>
  <c r="M527"/>
  <c r="L527"/>
  <c r="J527"/>
  <c r="H526"/>
  <c r="G526"/>
  <c r="H525"/>
  <c r="G525"/>
  <c r="H524"/>
  <c r="G524"/>
  <c r="H523"/>
  <c r="G523"/>
  <c r="H522"/>
  <c r="G522"/>
  <c r="N521"/>
  <c r="M521"/>
  <c r="L521"/>
  <c r="K521"/>
  <c r="J521"/>
  <c r="I521"/>
  <c r="H520"/>
  <c r="G520"/>
  <c r="H519"/>
  <c r="G519"/>
  <c r="H518"/>
  <c r="G518"/>
  <c r="H517"/>
  <c r="G517"/>
  <c r="H516"/>
  <c r="G516"/>
  <c r="N515"/>
  <c r="M515"/>
  <c r="L515"/>
  <c r="K515"/>
  <c r="J515"/>
  <c r="I515"/>
  <c r="N514"/>
  <c r="N565" s="1"/>
  <c r="M514"/>
  <c r="M565" s="1"/>
  <c r="L514"/>
  <c r="L565" s="1"/>
  <c r="K514"/>
  <c r="K565" s="1"/>
  <c r="J514"/>
  <c r="J565" s="1"/>
  <c r="I514"/>
  <c r="I565" s="1"/>
  <c r="N513"/>
  <c r="M513"/>
  <c r="L513"/>
  <c r="K513"/>
  <c r="J513"/>
  <c r="I513"/>
  <c r="I564" s="1"/>
  <c r="N512"/>
  <c r="N563" s="1"/>
  <c r="M512"/>
  <c r="M563" s="1"/>
  <c r="L512"/>
  <c r="L563" s="1"/>
  <c r="K512"/>
  <c r="K563" s="1"/>
  <c r="J512"/>
  <c r="J563" s="1"/>
  <c r="I512"/>
  <c r="I563" s="1"/>
  <c r="N511"/>
  <c r="N562" s="1"/>
  <c r="M511"/>
  <c r="M562" s="1"/>
  <c r="L511"/>
  <c r="L562" s="1"/>
  <c r="K511"/>
  <c r="K562" s="1"/>
  <c r="J511"/>
  <c r="J562" s="1"/>
  <c r="I511"/>
  <c r="I562" s="1"/>
  <c r="M561"/>
  <c r="L561"/>
  <c r="K561"/>
  <c r="I510"/>
  <c r="I561" s="1"/>
  <c r="H508"/>
  <c r="G508"/>
  <c r="H507"/>
  <c r="G507"/>
  <c r="H506"/>
  <c r="G506"/>
  <c r="H505"/>
  <c r="G505"/>
  <c r="H504"/>
  <c r="G504"/>
  <c r="N503"/>
  <c r="M503"/>
  <c r="L503"/>
  <c r="K503"/>
  <c r="J503"/>
  <c r="I503"/>
  <c r="H495"/>
  <c r="G495"/>
  <c r="H494"/>
  <c r="G494"/>
  <c r="H493"/>
  <c r="G493"/>
  <c r="H492"/>
  <c r="G492"/>
  <c r="H491"/>
  <c r="G491"/>
  <c r="N490"/>
  <c r="M490"/>
  <c r="L490"/>
  <c r="K490"/>
  <c r="J490"/>
  <c r="I490"/>
  <c r="H489"/>
  <c r="G489"/>
  <c r="H488"/>
  <c r="G488"/>
  <c r="H487"/>
  <c r="G487"/>
  <c r="H486"/>
  <c r="G486"/>
  <c r="H485"/>
  <c r="G485"/>
  <c r="N484"/>
  <c r="M484"/>
  <c r="L484"/>
  <c r="K484"/>
  <c r="J484"/>
  <c r="I484"/>
  <c r="H483"/>
  <c r="G483"/>
  <c r="H482"/>
  <c r="G482"/>
  <c r="H481"/>
  <c r="G481"/>
  <c r="H480"/>
  <c r="G480"/>
  <c r="H479"/>
  <c r="G479"/>
  <c r="N478"/>
  <c r="M478"/>
  <c r="L478"/>
  <c r="K478"/>
  <c r="J478"/>
  <c r="I478"/>
  <c r="N465"/>
  <c r="N460" s="1"/>
  <c r="H476"/>
  <c r="G476"/>
  <c r="N475"/>
  <c r="N463" s="1"/>
  <c r="L475"/>
  <c r="J475"/>
  <c r="G475"/>
  <c r="H474"/>
  <c r="G474"/>
  <c r="H473"/>
  <c r="G473"/>
  <c r="M472"/>
  <c r="L472"/>
  <c r="K472"/>
  <c r="I472"/>
  <c r="H471"/>
  <c r="G471"/>
  <c r="H470"/>
  <c r="G470"/>
  <c r="H469"/>
  <c r="G469"/>
  <c r="H468"/>
  <c r="G468"/>
  <c r="H467"/>
  <c r="G467"/>
  <c r="N466"/>
  <c r="M466"/>
  <c r="L466"/>
  <c r="K466"/>
  <c r="J466"/>
  <c r="I466"/>
  <c r="M465"/>
  <c r="M460" s="1"/>
  <c r="L465"/>
  <c r="L460" s="1"/>
  <c r="K465"/>
  <c r="K460" s="1"/>
  <c r="J465"/>
  <c r="J460" s="1"/>
  <c r="I465"/>
  <c r="I460" s="1"/>
  <c r="N464"/>
  <c r="M464"/>
  <c r="L464"/>
  <c r="K464"/>
  <c r="J464"/>
  <c r="I464"/>
  <c r="M463"/>
  <c r="L463"/>
  <c r="K463"/>
  <c r="I463"/>
  <c r="N462"/>
  <c r="M462"/>
  <c r="L462"/>
  <c r="K462"/>
  <c r="J462"/>
  <c r="I462"/>
  <c r="N461"/>
  <c r="M461"/>
  <c r="L461"/>
  <c r="K461"/>
  <c r="J461"/>
  <c r="I461"/>
  <c r="H459"/>
  <c r="G459"/>
  <c r="H458"/>
  <c r="G458"/>
  <c r="H457"/>
  <c r="G457"/>
  <c r="H456"/>
  <c r="G456"/>
  <c r="H455"/>
  <c r="G455"/>
  <c r="N454"/>
  <c r="M454"/>
  <c r="L454"/>
  <c r="K454"/>
  <c r="J454"/>
  <c r="I454"/>
  <c r="H454"/>
  <c r="H453"/>
  <c r="G453"/>
  <c r="H452"/>
  <c r="G452"/>
  <c r="H451"/>
  <c r="G451"/>
  <c r="H450"/>
  <c r="G450"/>
  <c r="H449"/>
  <c r="G449"/>
  <c r="N448"/>
  <c r="M448"/>
  <c r="L448"/>
  <c r="K448"/>
  <c r="J448"/>
  <c r="I448"/>
  <c r="H447"/>
  <c r="G447"/>
  <c r="H446"/>
  <c r="G446"/>
  <c r="H445"/>
  <c r="G445"/>
  <c r="H444"/>
  <c r="G444"/>
  <c r="H443"/>
  <c r="G443"/>
  <c r="N442"/>
  <c r="M442"/>
  <c r="L442"/>
  <c r="K442"/>
  <c r="J442"/>
  <c r="I442"/>
  <c r="H441"/>
  <c r="G441"/>
  <c r="H440"/>
  <c r="G440"/>
  <c r="H439"/>
  <c r="G439"/>
  <c r="H438"/>
  <c r="G438"/>
  <c r="H437"/>
  <c r="G437"/>
  <c r="N436"/>
  <c r="M436"/>
  <c r="L436"/>
  <c r="K436"/>
  <c r="J436"/>
  <c r="I436"/>
  <c r="N435"/>
  <c r="M435"/>
  <c r="L435"/>
  <c r="K435"/>
  <c r="J435"/>
  <c r="I435"/>
  <c r="N434"/>
  <c r="M434"/>
  <c r="L434"/>
  <c r="K434"/>
  <c r="J434"/>
  <c r="I434"/>
  <c r="N433"/>
  <c r="M433"/>
  <c r="L433"/>
  <c r="K433"/>
  <c r="J433"/>
  <c r="I433"/>
  <c r="N432"/>
  <c r="M432"/>
  <c r="L432"/>
  <c r="K432"/>
  <c r="J432"/>
  <c r="I432"/>
  <c r="N431"/>
  <c r="M431"/>
  <c r="L431"/>
  <c r="K431"/>
  <c r="J431"/>
  <c r="I431"/>
  <c r="H429"/>
  <c r="G429"/>
  <c r="H428"/>
  <c r="G428"/>
  <c r="H427"/>
  <c r="G427"/>
  <c r="H426"/>
  <c r="G426"/>
  <c r="H425"/>
  <c r="G425"/>
  <c r="M424"/>
  <c r="L424"/>
  <c r="K424"/>
  <c r="J424"/>
  <c r="I424"/>
  <c r="H423"/>
  <c r="G423"/>
  <c r="H422"/>
  <c r="G422"/>
  <c r="H421"/>
  <c r="G421"/>
  <c r="H420"/>
  <c r="H418" s="1"/>
  <c r="G420"/>
  <c r="H419"/>
  <c r="G419"/>
  <c r="N418"/>
  <c r="M418"/>
  <c r="L418"/>
  <c r="K418"/>
  <c r="J418"/>
  <c r="I418"/>
  <c r="H417"/>
  <c r="G417"/>
  <c r="H416"/>
  <c r="G416"/>
  <c r="H415"/>
  <c r="G415"/>
  <c r="H414"/>
  <c r="G414"/>
  <c r="H413"/>
  <c r="G413"/>
  <c r="N412"/>
  <c r="M412"/>
  <c r="K412"/>
  <c r="J412"/>
  <c r="I412"/>
  <c r="H411"/>
  <c r="G411"/>
  <c r="H410"/>
  <c r="G410"/>
  <c r="H409"/>
  <c r="G409"/>
  <c r="H408"/>
  <c r="G408"/>
  <c r="H407"/>
  <c r="G407"/>
  <c r="N406"/>
  <c r="M406"/>
  <c r="L406"/>
  <c r="K406"/>
  <c r="J406"/>
  <c r="I406"/>
  <c r="M405"/>
  <c r="K405"/>
  <c r="J405"/>
  <c r="I405"/>
  <c r="N404"/>
  <c r="M404"/>
  <c r="L404"/>
  <c r="L500" s="1"/>
  <c r="K404"/>
  <c r="J404"/>
  <c r="I404"/>
  <c r="I500" s="1"/>
  <c r="N403"/>
  <c r="M403"/>
  <c r="L403"/>
  <c r="K403"/>
  <c r="J403"/>
  <c r="I403"/>
  <c r="N402"/>
  <c r="M402"/>
  <c r="L402"/>
  <c r="L498" s="1"/>
  <c r="K402"/>
  <c r="J402"/>
  <c r="I402"/>
  <c r="N401"/>
  <c r="M401"/>
  <c r="L401"/>
  <c r="K401"/>
  <c r="J401"/>
  <c r="J400" s="1"/>
  <c r="I401"/>
  <c r="H392"/>
  <c r="G392"/>
  <c r="H391"/>
  <c r="G391"/>
  <c r="H390"/>
  <c r="G390"/>
  <c r="H389"/>
  <c r="G389"/>
  <c r="H388"/>
  <c r="G388"/>
  <c r="N387"/>
  <c r="M387"/>
  <c r="L387"/>
  <c r="K387"/>
  <c r="J387"/>
  <c r="I387"/>
  <c r="H386"/>
  <c r="G386"/>
  <c r="H385"/>
  <c r="G385"/>
  <c r="H384"/>
  <c r="G384"/>
  <c r="H382"/>
  <c r="G382"/>
  <c r="H381"/>
  <c r="G381"/>
  <c r="H380"/>
  <c r="G380"/>
  <c r="H379"/>
  <c r="G379"/>
  <c r="H378"/>
  <c r="G378"/>
  <c r="N377"/>
  <c r="M377"/>
  <c r="L377"/>
  <c r="K377"/>
  <c r="J377"/>
  <c r="I377"/>
  <c r="H376"/>
  <c r="G376"/>
  <c r="H375"/>
  <c r="G375"/>
  <c r="H374"/>
  <c r="G374"/>
  <c r="H373"/>
  <c r="G373"/>
  <c r="H372"/>
  <c r="G372"/>
  <c r="N371"/>
  <c r="M371"/>
  <c r="L371"/>
  <c r="K371"/>
  <c r="J371"/>
  <c r="I371"/>
  <c r="H370"/>
  <c r="G370"/>
  <c r="H369"/>
  <c r="G369"/>
  <c r="H367"/>
  <c r="G367"/>
  <c r="H366"/>
  <c r="G366"/>
  <c r="H365"/>
  <c r="G365"/>
  <c r="H364"/>
  <c r="G364"/>
  <c r="H363"/>
  <c r="G363"/>
  <c r="N362"/>
  <c r="M362"/>
  <c r="L362"/>
  <c r="K362"/>
  <c r="J362"/>
  <c r="I362"/>
  <c r="H362"/>
  <c r="H361"/>
  <c r="G361"/>
  <c r="H360"/>
  <c r="G360"/>
  <c r="H358"/>
  <c r="G358"/>
  <c r="H357"/>
  <c r="G357"/>
  <c r="H356"/>
  <c r="G356"/>
  <c r="H355"/>
  <c r="G355"/>
  <c r="H354"/>
  <c r="G354"/>
  <c r="N353"/>
  <c r="N348" s="1"/>
  <c r="N347" s="1"/>
  <c r="M353"/>
  <c r="L353"/>
  <c r="K353"/>
  <c r="J353"/>
  <c r="J348" s="1"/>
  <c r="J318" s="1"/>
  <c r="I353"/>
  <c r="H352"/>
  <c r="G352"/>
  <c r="H351"/>
  <c r="G351"/>
  <c r="H350"/>
  <c r="G350"/>
  <c r="H349"/>
  <c r="G349"/>
  <c r="L348"/>
  <c r="M347"/>
  <c r="K347"/>
  <c r="I347"/>
  <c r="H346"/>
  <c r="G346"/>
  <c r="H345"/>
  <c r="G345"/>
  <c r="H344"/>
  <c r="G344"/>
  <c r="H343"/>
  <c r="G343"/>
  <c r="H342"/>
  <c r="G342"/>
  <c r="N341"/>
  <c r="M341"/>
  <c r="L341"/>
  <c r="K341"/>
  <c r="J341"/>
  <c r="I341"/>
  <c r="H340"/>
  <c r="G340"/>
  <c r="H339"/>
  <c r="G339"/>
  <c r="H338"/>
  <c r="G338"/>
  <c r="H337"/>
  <c r="G337"/>
  <c r="H336"/>
  <c r="G336"/>
  <c r="N335"/>
  <c r="M335"/>
  <c r="L335"/>
  <c r="K335"/>
  <c r="J335"/>
  <c r="I335"/>
  <c r="H334"/>
  <c r="G334"/>
  <c r="H333"/>
  <c r="G333"/>
  <c r="H332"/>
  <c r="G332"/>
  <c r="H331"/>
  <c r="H329" s="1"/>
  <c r="G331"/>
  <c r="H330"/>
  <c r="G330"/>
  <c r="N329"/>
  <c r="M329"/>
  <c r="L329"/>
  <c r="K329"/>
  <c r="J329"/>
  <c r="I329"/>
  <c r="H328"/>
  <c r="G328"/>
  <c r="H327"/>
  <c r="G327"/>
  <c r="H326"/>
  <c r="G326"/>
  <c r="H325"/>
  <c r="G325"/>
  <c r="H324"/>
  <c r="G324"/>
  <c r="N323"/>
  <c r="M323"/>
  <c r="L323"/>
  <c r="K323"/>
  <c r="J323"/>
  <c r="I323"/>
  <c r="N322"/>
  <c r="N398" s="1"/>
  <c r="M322"/>
  <c r="M398" s="1"/>
  <c r="L322"/>
  <c r="L398" s="1"/>
  <c r="K322"/>
  <c r="K398" s="1"/>
  <c r="J322"/>
  <c r="J398" s="1"/>
  <c r="I322"/>
  <c r="I398" s="1"/>
  <c r="N321"/>
  <c r="N397" s="1"/>
  <c r="M321"/>
  <c r="M397" s="1"/>
  <c r="L321"/>
  <c r="L397" s="1"/>
  <c r="K321"/>
  <c r="K397" s="1"/>
  <c r="J321"/>
  <c r="J397" s="1"/>
  <c r="I321"/>
  <c r="I397" s="1"/>
  <c r="N320"/>
  <c r="N396" s="1"/>
  <c r="M320"/>
  <c r="M396" s="1"/>
  <c r="L320"/>
  <c r="L396" s="1"/>
  <c r="K320"/>
  <c r="K396" s="1"/>
  <c r="J320"/>
  <c r="J396" s="1"/>
  <c r="I320"/>
  <c r="I396" s="1"/>
  <c r="N319"/>
  <c r="N395" s="1"/>
  <c r="M319"/>
  <c r="L319"/>
  <c r="L395" s="1"/>
  <c r="K319"/>
  <c r="K395" s="1"/>
  <c r="J319"/>
  <c r="J395" s="1"/>
  <c r="I319"/>
  <c r="I395" s="1"/>
  <c r="M318"/>
  <c r="M394" s="1"/>
  <c r="K318"/>
  <c r="K394" s="1"/>
  <c r="I318"/>
  <c r="I394" s="1"/>
  <c r="H308"/>
  <c r="G308"/>
  <c r="H307"/>
  <c r="G307"/>
  <c r="H306"/>
  <c r="G306"/>
  <c r="H305"/>
  <c r="G305"/>
  <c r="H304"/>
  <c r="G304"/>
  <c r="N303"/>
  <c r="M303"/>
  <c r="M299" s="1"/>
  <c r="M297" s="1"/>
  <c r="M293" s="1"/>
  <c r="L303"/>
  <c r="K303"/>
  <c r="J303"/>
  <c r="I303"/>
  <c r="I299" s="1"/>
  <c r="H302"/>
  <c r="G302"/>
  <c r="H301"/>
  <c r="G301"/>
  <c r="H300"/>
  <c r="G300"/>
  <c r="H299"/>
  <c r="H298"/>
  <c r="G298"/>
  <c r="N297"/>
  <c r="L297"/>
  <c r="K297"/>
  <c r="J297"/>
  <c r="H296"/>
  <c r="H290" s="1"/>
  <c r="G296"/>
  <c r="H295"/>
  <c r="G295"/>
  <c r="H294"/>
  <c r="H288" s="1"/>
  <c r="G294"/>
  <c r="H293"/>
  <c r="H292"/>
  <c r="G292"/>
  <c r="N291"/>
  <c r="L291"/>
  <c r="K291"/>
  <c r="J291"/>
  <c r="N290"/>
  <c r="M290"/>
  <c r="L290"/>
  <c r="K290"/>
  <c r="J290"/>
  <c r="I290"/>
  <c r="N289"/>
  <c r="M289"/>
  <c r="L289"/>
  <c r="K289"/>
  <c r="J289"/>
  <c r="I289"/>
  <c r="N288"/>
  <c r="M288"/>
  <c r="L288"/>
  <c r="K288"/>
  <c r="J288"/>
  <c r="I288"/>
  <c r="N287"/>
  <c r="L287"/>
  <c r="K287"/>
  <c r="J287"/>
  <c r="N286"/>
  <c r="M286"/>
  <c r="L286"/>
  <c r="K286"/>
  <c r="J286"/>
  <c r="I286"/>
  <c r="N285"/>
  <c r="H284"/>
  <c r="G284"/>
  <c r="H283"/>
  <c r="G283"/>
  <c r="H282"/>
  <c r="G282"/>
  <c r="H281"/>
  <c r="G281"/>
  <c r="H280"/>
  <c r="G280"/>
  <c r="N279"/>
  <c r="M279"/>
  <c r="L279"/>
  <c r="K279"/>
  <c r="J279"/>
  <c r="I279"/>
  <c r="H278"/>
  <c r="G278"/>
  <c r="H277"/>
  <c r="G277"/>
  <c r="H276"/>
  <c r="G276"/>
  <c r="H275"/>
  <c r="G275"/>
  <c r="H274"/>
  <c r="G274"/>
  <c r="N273"/>
  <c r="M273"/>
  <c r="L273"/>
  <c r="K273"/>
  <c r="J273"/>
  <c r="I273"/>
  <c r="H272"/>
  <c r="G272"/>
  <c r="H271"/>
  <c r="G271"/>
  <c r="H270"/>
  <c r="G270"/>
  <c r="H269"/>
  <c r="G269"/>
  <c r="H268"/>
  <c r="G268"/>
  <c r="N267"/>
  <c r="M267"/>
  <c r="L267"/>
  <c r="K267"/>
  <c r="J267"/>
  <c r="I267"/>
  <c r="N266"/>
  <c r="M266"/>
  <c r="L266"/>
  <c r="K266"/>
  <c r="J266"/>
  <c r="I266"/>
  <c r="N265"/>
  <c r="M265"/>
  <c r="L265"/>
  <c r="K265"/>
  <c r="J265"/>
  <c r="I265"/>
  <c r="N264"/>
  <c r="M264"/>
  <c r="L264"/>
  <c r="K264"/>
  <c r="J264"/>
  <c r="I264"/>
  <c r="N263"/>
  <c r="M263"/>
  <c r="L263"/>
  <c r="K263"/>
  <c r="J263"/>
  <c r="I263"/>
  <c r="N262"/>
  <c r="M262"/>
  <c r="L262"/>
  <c r="L261" s="1"/>
  <c r="K262"/>
  <c r="J262"/>
  <c r="I262"/>
  <c r="N261"/>
  <c r="H260"/>
  <c r="G260"/>
  <c r="H258"/>
  <c r="H252" s="1"/>
  <c r="G258"/>
  <c r="G252" s="1"/>
  <c r="H257"/>
  <c r="H251" s="1"/>
  <c r="G257"/>
  <c r="G251" s="1"/>
  <c r="H256"/>
  <c r="G256"/>
  <c r="G250" s="1"/>
  <c r="H255"/>
  <c r="G255"/>
  <c r="H254"/>
  <c r="H248" s="1"/>
  <c r="G254"/>
  <c r="G248" s="1"/>
  <c r="N253"/>
  <c r="M253"/>
  <c r="L253"/>
  <c r="K253"/>
  <c r="J253"/>
  <c r="I253"/>
  <c r="N252"/>
  <c r="M252"/>
  <c r="L252"/>
  <c r="K252"/>
  <c r="J252"/>
  <c r="I252"/>
  <c r="N251"/>
  <c r="M251"/>
  <c r="L251"/>
  <c r="K251"/>
  <c r="J251"/>
  <c r="I251"/>
  <c r="N250"/>
  <c r="M250"/>
  <c r="L250"/>
  <c r="K250"/>
  <c r="J250"/>
  <c r="I250"/>
  <c r="H250"/>
  <c r="N249"/>
  <c r="M249"/>
  <c r="L249"/>
  <c r="K249"/>
  <c r="J249"/>
  <c r="I249"/>
  <c r="N248"/>
  <c r="M248"/>
  <c r="L248"/>
  <c r="K248"/>
  <c r="J248"/>
  <c r="I248"/>
  <c r="N247"/>
  <c r="H246"/>
  <c r="G246"/>
  <c r="H245"/>
  <c r="G245"/>
  <c r="H244"/>
  <c r="G244"/>
  <c r="H243"/>
  <c r="G243"/>
  <c r="H241"/>
  <c r="G241"/>
  <c r="H240"/>
  <c r="G240"/>
  <c r="H239"/>
  <c r="G239"/>
  <c r="H238"/>
  <c r="G238"/>
  <c r="H237"/>
  <c r="G237"/>
  <c r="N236"/>
  <c r="M236"/>
  <c r="L236"/>
  <c r="K236"/>
  <c r="J236"/>
  <c r="I236"/>
  <c r="H235"/>
  <c r="G235"/>
  <c r="H234"/>
  <c r="G234"/>
  <c r="H233"/>
  <c r="G233"/>
  <c r="H232"/>
  <c r="G232"/>
  <c r="H231"/>
  <c r="G231"/>
  <c r="N230"/>
  <c r="M230"/>
  <c r="L230"/>
  <c r="K230"/>
  <c r="J230"/>
  <c r="I230"/>
  <c r="H229"/>
  <c r="G229"/>
  <c r="H228"/>
  <c r="G228"/>
  <c r="H227"/>
  <c r="G227"/>
  <c r="H226"/>
  <c r="G226"/>
  <c r="H225"/>
  <c r="G225"/>
  <c r="H224"/>
  <c r="G224"/>
  <c r="H223"/>
  <c r="G223"/>
  <c r="H222"/>
  <c r="G222"/>
  <c r="N220"/>
  <c r="M220"/>
  <c r="L220"/>
  <c r="K220"/>
  <c r="J220"/>
  <c r="I220"/>
  <c r="H218"/>
  <c r="G218"/>
  <c r="H217"/>
  <c r="G217"/>
  <c r="H216"/>
  <c r="G216"/>
  <c r="H215"/>
  <c r="G215"/>
  <c r="H214"/>
  <c r="G214"/>
  <c r="G213" s="1"/>
  <c r="N213"/>
  <c r="M213"/>
  <c r="L213"/>
  <c r="K213"/>
  <c r="J213"/>
  <c r="I213"/>
  <c r="H212"/>
  <c r="G212"/>
  <c r="H211"/>
  <c r="G211"/>
  <c r="H210"/>
  <c r="G210"/>
  <c r="H209"/>
  <c r="G209"/>
  <c r="H207"/>
  <c r="G207"/>
  <c r="H206"/>
  <c r="G206"/>
  <c r="H205"/>
  <c r="G205"/>
  <c r="H204"/>
  <c r="G204"/>
  <c r="H203"/>
  <c r="G203"/>
  <c r="N202"/>
  <c r="M202"/>
  <c r="L202"/>
  <c r="K202"/>
  <c r="J202"/>
  <c r="I202"/>
  <c r="N201"/>
  <c r="M201"/>
  <c r="L201"/>
  <c r="K201"/>
  <c r="J201"/>
  <c r="I201"/>
  <c r="N200"/>
  <c r="M200"/>
  <c r="L200"/>
  <c r="K200"/>
  <c r="J200"/>
  <c r="I200"/>
  <c r="N199"/>
  <c r="M199"/>
  <c r="L199"/>
  <c r="K199"/>
  <c r="J199"/>
  <c r="I199"/>
  <c r="N198"/>
  <c r="M198"/>
  <c r="L198"/>
  <c r="K198"/>
  <c r="J198"/>
  <c r="I198"/>
  <c r="N197"/>
  <c r="M197"/>
  <c r="L197"/>
  <c r="K197"/>
  <c r="J197"/>
  <c r="I197"/>
  <c r="L196"/>
  <c r="H195"/>
  <c r="G195"/>
  <c r="H194"/>
  <c r="G194"/>
  <c r="H193"/>
  <c r="G193"/>
  <c r="H191"/>
  <c r="G191"/>
  <c r="H190"/>
  <c r="G190"/>
  <c r="H189"/>
  <c r="G189"/>
  <c r="H188"/>
  <c r="G188"/>
  <c r="H187"/>
  <c r="G187"/>
  <c r="N186"/>
  <c r="M186"/>
  <c r="L186"/>
  <c r="K186"/>
  <c r="J186"/>
  <c r="I186"/>
  <c r="H185"/>
  <c r="G185"/>
  <c r="H184"/>
  <c r="G184"/>
  <c r="H183"/>
  <c r="G183"/>
  <c r="H181"/>
  <c r="G181"/>
  <c r="H180"/>
  <c r="G180"/>
  <c r="H179"/>
  <c r="G179"/>
  <c r="H178"/>
  <c r="G178"/>
  <c r="H177"/>
  <c r="G177"/>
  <c r="H176"/>
  <c r="G176"/>
  <c r="N175"/>
  <c r="M175"/>
  <c r="L175"/>
  <c r="K175"/>
  <c r="J175"/>
  <c r="I175"/>
  <c r="H175"/>
  <c r="H174"/>
  <c r="G174"/>
  <c r="H173"/>
  <c r="G173"/>
  <c r="H172"/>
  <c r="G172"/>
  <c r="H171"/>
  <c r="G171"/>
  <c r="H170"/>
  <c r="G170"/>
  <c r="N169"/>
  <c r="M169"/>
  <c r="L169"/>
  <c r="K169"/>
  <c r="J169"/>
  <c r="I169"/>
  <c r="H167"/>
  <c r="G167"/>
  <c r="H166"/>
  <c r="G166"/>
  <c r="H164"/>
  <c r="G164"/>
  <c r="H163"/>
  <c r="G163"/>
  <c r="H162"/>
  <c r="G162"/>
  <c r="H161"/>
  <c r="G161"/>
  <c r="H160"/>
  <c r="G160"/>
  <c r="H159"/>
  <c r="G159"/>
  <c r="G153" s="1"/>
  <c r="N158"/>
  <c r="M158"/>
  <c r="L158"/>
  <c r="K158"/>
  <c r="J158"/>
  <c r="I158"/>
  <c r="N157"/>
  <c r="M157"/>
  <c r="L157"/>
  <c r="K157"/>
  <c r="J157"/>
  <c r="I157"/>
  <c r="N156"/>
  <c r="M156"/>
  <c r="L156"/>
  <c r="K156"/>
  <c r="K313" s="1"/>
  <c r="J156"/>
  <c r="I156"/>
  <c r="N155"/>
  <c r="M155"/>
  <c r="L155"/>
  <c r="K155"/>
  <c r="J155"/>
  <c r="I155"/>
  <c r="N154"/>
  <c r="M154"/>
  <c r="L154"/>
  <c r="K154"/>
  <c r="J154"/>
  <c r="I154"/>
  <c r="N153"/>
  <c r="M153"/>
  <c r="L153"/>
  <c r="K153"/>
  <c r="J153"/>
  <c r="I153"/>
  <c r="H144"/>
  <c r="G144"/>
  <c r="H143"/>
  <c r="G143"/>
  <c r="H142"/>
  <c r="G142"/>
  <c r="H141"/>
  <c r="G141"/>
  <c r="H140"/>
  <c r="G140"/>
  <c r="N139"/>
  <c r="M139"/>
  <c r="L139"/>
  <c r="K139"/>
  <c r="J139"/>
  <c r="I139"/>
  <c r="H138"/>
  <c r="H132" s="1"/>
  <c r="G138"/>
  <c r="G132" s="1"/>
  <c r="H137"/>
  <c r="G137"/>
  <c r="G131" s="1"/>
  <c r="H136"/>
  <c r="G136"/>
  <c r="H135"/>
  <c r="G135"/>
  <c r="H134"/>
  <c r="H128" s="1"/>
  <c r="G134"/>
  <c r="N133"/>
  <c r="M133"/>
  <c r="L133"/>
  <c r="K133"/>
  <c r="J133"/>
  <c r="I133"/>
  <c r="N132"/>
  <c r="M132"/>
  <c r="L132"/>
  <c r="K132"/>
  <c r="J132"/>
  <c r="I132"/>
  <c r="N131"/>
  <c r="M131"/>
  <c r="L131"/>
  <c r="K131"/>
  <c r="J131"/>
  <c r="I131"/>
  <c r="N130"/>
  <c r="M130"/>
  <c r="L130"/>
  <c r="K130"/>
  <c r="J130"/>
  <c r="I130"/>
  <c r="H130"/>
  <c r="G130"/>
  <c r="N129"/>
  <c r="M129"/>
  <c r="L129"/>
  <c r="L127" s="1"/>
  <c r="K129"/>
  <c r="J129"/>
  <c r="I129"/>
  <c r="G129"/>
  <c r="N128"/>
  <c r="M128"/>
  <c r="L128"/>
  <c r="K128"/>
  <c r="K127" s="1"/>
  <c r="J128"/>
  <c r="I128"/>
  <c r="G128"/>
  <c r="H126"/>
  <c r="G126"/>
  <c r="H125"/>
  <c r="G125"/>
  <c r="H124"/>
  <c r="G124"/>
  <c r="H123"/>
  <c r="G123"/>
  <c r="H122"/>
  <c r="G122"/>
  <c r="N121"/>
  <c r="M121"/>
  <c r="L121"/>
  <c r="K121"/>
  <c r="J121"/>
  <c r="I121"/>
  <c r="H120"/>
  <c r="G120"/>
  <c r="H119"/>
  <c r="G119"/>
  <c r="H118"/>
  <c r="G118"/>
  <c r="H117"/>
  <c r="G117"/>
  <c r="H116"/>
  <c r="G116"/>
  <c r="N115"/>
  <c r="N113" s="1"/>
  <c r="N101" s="1"/>
  <c r="M115"/>
  <c r="M113" s="1"/>
  <c r="L115"/>
  <c r="L113" s="1"/>
  <c r="L109" s="1"/>
  <c r="K115"/>
  <c r="K113" s="1"/>
  <c r="K101" s="1"/>
  <c r="J115"/>
  <c r="I115"/>
  <c r="H114"/>
  <c r="G114"/>
  <c r="H112"/>
  <c r="G112"/>
  <c r="H111"/>
  <c r="G111"/>
  <c r="H110"/>
  <c r="G110"/>
  <c r="O109"/>
  <c r="J109"/>
  <c r="I109"/>
  <c r="H108"/>
  <c r="G108"/>
  <c r="H107"/>
  <c r="G107"/>
  <c r="H106"/>
  <c r="G106"/>
  <c r="H105"/>
  <c r="H103" s="1"/>
  <c r="G105"/>
  <c r="H104"/>
  <c r="G104"/>
  <c r="N103"/>
  <c r="M103"/>
  <c r="L103"/>
  <c r="K103"/>
  <c r="J103"/>
  <c r="I103"/>
  <c r="N102"/>
  <c r="M102"/>
  <c r="L102"/>
  <c r="K102"/>
  <c r="J102"/>
  <c r="I102"/>
  <c r="J101"/>
  <c r="I101"/>
  <c r="N100"/>
  <c r="M100"/>
  <c r="L100"/>
  <c r="K100"/>
  <c r="J100"/>
  <c r="I100"/>
  <c r="N99"/>
  <c r="M99"/>
  <c r="L99"/>
  <c r="K99"/>
  <c r="J99"/>
  <c r="I99"/>
  <c r="N98"/>
  <c r="M98"/>
  <c r="L98"/>
  <c r="K98"/>
  <c r="J98"/>
  <c r="I98"/>
  <c r="H95"/>
  <c r="G95"/>
  <c r="H94"/>
  <c r="G94"/>
  <c r="H93"/>
  <c r="G93"/>
  <c r="H92"/>
  <c r="G92"/>
  <c r="N91"/>
  <c r="M91"/>
  <c r="L91"/>
  <c r="K91"/>
  <c r="J91"/>
  <c r="I91"/>
  <c r="H90"/>
  <c r="G90"/>
  <c r="H89"/>
  <c r="G89"/>
  <c r="H88"/>
  <c r="G88"/>
  <c r="H87"/>
  <c r="G87"/>
  <c r="H86"/>
  <c r="G86"/>
  <c r="N85"/>
  <c r="M85"/>
  <c r="L85"/>
  <c r="K85"/>
  <c r="J85"/>
  <c r="I85"/>
  <c r="H84"/>
  <c r="G84"/>
  <c r="G78" s="1"/>
  <c r="H83"/>
  <c r="G83"/>
  <c r="H82"/>
  <c r="G82"/>
  <c r="H81"/>
  <c r="G81"/>
  <c r="H80"/>
  <c r="G80"/>
  <c r="N79"/>
  <c r="M79"/>
  <c r="L79"/>
  <c r="K79"/>
  <c r="J79"/>
  <c r="I79"/>
  <c r="N78"/>
  <c r="M78"/>
  <c r="L78"/>
  <c r="K78"/>
  <c r="J78"/>
  <c r="I78"/>
  <c r="N77"/>
  <c r="M77"/>
  <c r="L77"/>
  <c r="K77"/>
  <c r="J77"/>
  <c r="I77"/>
  <c r="N76"/>
  <c r="M76"/>
  <c r="L76"/>
  <c r="K76"/>
  <c r="J76"/>
  <c r="I76"/>
  <c r="N75"/>
  <c r="M75"/>
  <c r="L75"/>
  <c r="K75"/>
  <c r="J75"/>
  <c r="I75"/>
  <c r="N74"/>
  <c r="M74"/>
  <c r="L74"/>
  <c r="K74"/>
  <c r="J74"/>
  <c r="I74"/>
  <c r="G72"/>
  <c r="H70"/>
  <c r="G70"/>
  <c r="H69"/>
  <c r="G69"/>
  <c r="H68"/>
  <c r="G68"/>
  <c r="H67"/>
  <c r="G67"/>
  <c r="H66"/>
  <c r="G66"/>
  <c r="N65"/>
  <c r="M65"/>
  <c r="L65"/>
  <c r="K65"/>
  <c r="J65"/>
  <c r="I65"/>
  <c r="H64"/>
  <c r="G64"/>
  <c r="H63"/>
  <c r="G63"/>
  <c r="H62"/>
  <c r="G62"/>
  <c r="H61"/>
  <c r="G61"/>
  <c r="H60"/>
  <c r="G60"/>
  <c r="N59"/>
  <c r="M59"/>
  <c r="L59"/>
  <c r="K59"/>
  <c r="J59"/>
  <c r="I59"/>
  <c r="H58"/>
  <c r="G58"/>
  <c r="H57"/>
  <c r="G57"/>
  <c r="H56"/>
  <c r="G56"/>
  <c r="H55"/>
  <c r="G55"/>
  <c r="H54"/>
  <c r="G54"/>
  <c r="N53"/>
  <c r="M53"/>
  <c r="L53"/>
  <c r="K53"/>
  <c r="J53"/>
  <c r="I53"/>
  <c r="H52"/>
  <c r="G52"/>
  <c r="H51"/>
  <c r="G51"/>
  <c r="H50"/>
  <c r="G50"/>
  <c r="H49"/>
  <c r="G49"/>
  <c r="H48"/>
  <c r="G48"/>
  <c r="N47"/>
  <c r="M47"/>
  <c r="L47"/>
  <c r="K47"/>
  <c r="J47"/>
  <c r="I47"/>
  <c r="H46"/>
  <c r="G46"/>
  <c r="H45"/>
  <c r="G45"/>
  <c r="H44"/>
  <c r="G44"/>
  <c r="H43"/>
  <c r="G43"/>
  <c r="H42"/>
  <c r="G42"/>
  <c r="N41"/>
  <c r="M41"/>
  <c r="L41"/>
  <c r="K41"/>
  <c r="J41"/>
  <c r="I41"/>
  <c r="H40"/>
  <c r="G40"/>
  <c r="H39"/>
  <c r="G39"/>
  <c r="H38"/>
  <c r="G38"/>
  <c r="H37"/>
  <c r="G37"/>
  <c r="H36"/>
  <c r="G36"/>
  <c r="H34"/>
  <c r="G34"/>
  <c r="H33"/>
  <c r="G33"/>
  <c r="H32"/>
  <c r="G32"/>
  <c r="H31"/>
  <c r="G31"/>
  <c r="H30"/>
  <c r="G30"/>
  <c r="N29"/>
  <c r="M29"/>
  <c r="L29"/>
  <c r="K29"/>
  <c r="J29"/>
  <c r="I29"/>
  <c r="H28"/>
  <c r="G28"/>
  <c r="H27"/>
  <c r="G27"/>
  <c r="H26"/>
  <c r="G26"/>
  <c r="H25"/>
  <c r="G25"/>
  <c r="H24"/>
  <c r="G24"/>
  <c r="N23"/>
  <c r="M23"/>
  <c r="L23"/>
  <c r="K23"/>
  <c r="J23"/>
  <c r="I23"/>
  <c r="H22"/>
  <c r="G22"/>
  <c r="H21"/>
  <c r="G21"/>
  <c r="H20"/>
  <c r="G20"/>
  <c r="H19"/>
  <c r="G19"/>
  <c r="H18"/>
  <c r="G18"/>
  <c r="N17"/>
  <c r="M17"/>
  <c r="L17"/>
  <c r="K17"/>
  <c r="J17"/>
  <c r="I17"/>
  <c r="N16"/>
  <c r="M16"/>
  <c r="L16"/>
  <c r="K16"/>
  <c r="J16"/>
  <c r="I16"/>
  <c r="N15"/>
  <c r="M15"/>
  <c r="L15"/>
  <c r="K15"/>
  <c r="J15"/>
  <c r="I15"/>
  <c r="N14"/>
  <c r="M14"/>
  <c r="L14"/>
  <c r="K14"/>
  <c r="J14"/>
  <c r="I14"/>
  <c r="N13"/>
  <c r="M13"/>
  <c r="L13"/>
  <c r="K13"/>
  <c r="J13"/>
  <c r="I13"/>
  <c r="N12"/>
  <c r="M12"/>
  <c r="M11" s="1"/>
  <c r="L12"/>
  <c r="K12"/>
  <c r="J12"/>
  <c r="I12"/>
  <c r="G478" l="1"/>
  <c r="H746"/>
  <c r="G746"/>
  <c r="J634"/>
  <c r="K564"/>
  <c r="K509"/>
  <c r="J564"/>
  <c r="J509"/>
  <c r="N564"/>
  <c r="N509"/>
  <c r="M564"/>
  <c r="M509"/>
  <c r="L564"/>
  <c r="L509"/>
  <c r="G1035"/>
  <c r="J147"/>
  <c r="J891"/>
  <c r="L892"/>
  <c r="M147"/>
  <c r="K148"/>
  <c r="G15"/>
  <c r="G35"/>
  <c r="J73"/>
  <c r="N73"/>
  <c r="K312"/>
  <c r="K152"/>
  <c r="G155"/>
  <c r="G236"/>
  <c r="K498"/>
  <c r="I499"/>
  <c r="M499"/>
  <c r="H658"/>
  <c r="H755" s="1"/>
  <c r="G826"/>
  <c r="I891"/>
  <c r="M891"/>
  <c r="G968"/>
  <c r="N147"/>
  <c r="N891"/>
  <c r="I147"/>
  <c r="I73"/>
  <c r="H98"/>
  <c r="H100"/>
  <c r="G157"/>
  <c r="I261"/>
  <c r="M261"/>
  <c r="G335"/>
  <c r="L497"/>
  <c r="H599"/>
  <c r="J888"/>
  <c r="N888"/>
  <c r="L1047"/>
  <c r="I655"/>
  <c r="J247"/>
  <c r="K247"/>
  <c r="L152"/>
  <c r="K900"/>
  <c r="G490"/>
  <c r="G23"/>
  <c r="G29"/>
  <c r="G47"/>
  <c r="G53"/>
  <c r="G59"/>
  <c r="L73"/>
  <c r="H85"/>
  <c r="H99"/>
  <c r="H115"/>
  <c r="J127"/>
  <c r="N127"/>
  <c r="J152"/>
  <c r="N152"/>
  <c r="G154"/>
  <c r="H153"/>
  <c r="H156"/>
  <c r="I247"/>
  <c r="M247"/>
  <c r="K261"/>
  <c r="G273"/>
  <c r="G279"/>
  <c r="J285"/>
  <c r="H287"/>
  <c r="G303"/>
  <c r="H341"/>
  <c r="H353"/>
  <c r="G362"/>
  <c r="G377"/>
  <c r="I430"/>
  <c r="G448"/>
  <c r="G545"/>
  <c r="G605"/>
  <c r="J631"/>
  <c r="J633"/>
  <c r="H686"/>
  <c r="H692"/>
  <c r="H722"/>
  <c r="H734"/>
  <c r="H740"/>
  <c r="G795"/>
  <c r="H814"/>
  <c r="H826"/>
  <c r="H840"/>
  <c r="H851"/>
  <c r="H842"/>
  <c r="G881"/>
  <c r="I900"/>
  <c r="M900"/>
  <c r="G912"/>
  <c r="G920"/>
  <c r="H1055"/>
  <c r="H1067"/>
  <c r="H1073"/>
  <c r="I1098"/>
  <c r="H41"/>
  <c r="H47"/>
  <c r="G85"/>
  <c r="G91"/>
  <c r="I152"/>
  <c r="M152"/>
  <c r="G156"/>
  <c r="H213"/>
  <c r="H220"/>
  <c r="H236"/>
  <c r="G253"/>
  <c r="J261"/>
  <c r="H273"/>
  <c r="H289"/>
  <c r="H387"/>
  <c r="G412"/>
  <c r="G431"/>
  <c r="H484"/>
  <c r="H490"/>
  <c r="H503"/>
  <c r="H521"/>
  <c r="H539"/>
  <c r="H551"/>
  <c r="H580"/>
  <c r="H586"/>
  <c r="H592"/>
  <c r="H605"/>
  <c r="I623"/>
  <c r="G686"/>
  <c r="G692"/>
  <c r="G722"/>
  <c r="G734"/>
  <c r="G740"/>
  <c r="H783"/>
  <c r="H795"/>
  <c r="G851"/>
  <c r="G857"/>
  <c r="I889"/>
  <c r="H881"/>
  <c r="H920"/>
  <c r="H926"/>
  <c r="G932"/>
  <c r="G938"/>
  <c r="H956"/>
  <c r="H968"/>
  <c r="H974"/>
  <c r="G980"/>
  <c r="G986"/>
  <c r="H1004"/>
  <c r="G1023"/>
  <c r="G1029"/>
  <c r="H1035"/>
  <c r="G1073"/>
  <c r="G1079"/>
  <c r="L148"/>
  <c r="H412"/>
  <c r="L11"/>
  <c r="M73"/>
  <c r="K310"/>
  <c r="G158"/>
  <c r="L247"/>
  <c r="K285"/>
  <c r="L634"/>
  <c r="N655"/>
  <c r="G768"/>
  <c r="G833"/>
  <c r="G837"/>
  <c r="G904"/>
  <c r="G898" s="1"/>
  <c r="G1014" s="1"/>
  <c r="L147"/>
  <c r="I150"/>
  <c r="M150"/>
  <c r="G17"/>
  <c r="G16"/>
  <c r="G150" s="1"/>
  <c r="G77"/>
  <c r="G74"/>
  <c r="G76"/>
  <c r="K109"/>
  <c r="G115"/>
  <c r="G121"/>
  <c r="H133"/>
  <c r="H139"/>
  <c r="N310"/>
  <c r="K311"/>
  <c r="N314"/>
  <c r="K196"/>
  <c r="I196"/>
  <c r="M196"/>
  <c r="G202"/>
  <c r="G200"/>
  <c r="G313" s="1"/>
  <c r="H262"/>
  <c r="G286"/>
  <c r="G288"/>
  <c r="G290"/>
  <c r="G353"/>
  <c r="G387"/>
  <c r="K500"/>
  <c r="I501"/>
  <c r="G404"/>
  <c r="L412"/>
  <c r="G436"/>
  <c r="G435"/>
  <c r="G521"/>
  <c r="H533"/>
  <c r="G539"/>
  <c r="N574"/>
  <c r="N631"/>
  <c r="G586"/>
  <c r="I633"/>
  <c r="M633"/>
  <c r="G628"/>
  <c r="G627"/>
  <c r="G633" s="1"/>
  <c r="L623"/>
  <c r="H636"/>
  <c r="G757"/>
  <c r="H657"/>
  <c r="H659"/>
  <c r="H667"/>
  <c r="H673"/>
  <c r="H656"/>
  <c r="H753" s="1"/>
  <c r="H660"/>
  <c r="H756" s="1"/>
  <c r="H710"/>
  <c r="H716"/>
  <c r="H771"/>
  <c r="H777"/>
  <c r="G783"/>
  <c r="G769"/>
  <c r="G805" s="1"/>
  <c r="G789"/>
  <c r="H836"/>
  <c r="G814"/>
  <c r="G820"/>
  <c r="H869"/>
  <c r="H875"/>
  <c r="H864"/>
  <c r="H888" s="1"/>
  <c r="H866"/>
  <c r="H868"/>
  <c r="J900"/>
  <c r="N900"/>
  <c r="L900"/>
  <c r="G901"/>
  <c r="G895" s="1"/>
  <c r="G903"/>
  <c r="G897" s="1"/>
  <c r="G1013" s="1"/>
  <c r="G905"/>
  <c r="G899" s="1"/>
  <c r="G1015" s="1"/>
  <c r="H944"/>
  <c r="H950"/>
  <c r="G956"/>
  <c r="G962"/>
  <c r="H992"/>
  <c r="H998"/>
  <c r="G1004"/>
  <c r="G1052"/>
  <c r="K1047"/>
  <c r="I1047"/>
  <c r="M1047"/>
  <c r="M430"/>
  <c r="H102"/>
  <c r="K314"/>
  <c r="H266"/>
  <c r="G289"/>
  <c r="L405"/>
  <c r="L501" s="1"/>
  <c r="J655"/>
  <c r="G766"/>
  <c r="G770"/>
  <c r="G806" s="1"/>
  <c r="G835"/>
  <c r="H1089"/>
  <c r="M1098"/>
  <c r="H23"/>
  <c r="H35"/>
  <c r="H59"/>
  <c r="H65"/>
  <c r="J97"/>
  <c r="L146"/>
  <c r="I127"/>
  <c r="M127"/>
  <c r="G133"/>
  <c r="G127"/>
  <c r="G139"/>
  <c r="H158"/>
  <c r="H157"/>
  <c r="H169"/>
  <c r="G175"/>
  <c r="G186"/>
  <c r="J196"/>
  <c r="N196"/>
  <c r="G197"/>
  <c r="G199"/>
  <c r="G201"/>
  <c r="G230"/>
  <c r="H291"/>
  <c r="H303"/>
  <c r="G329"/>
  <c r="H377"/>
  <c r="L499"/>
  <c r="M501"/>
  <c r="G401"/>
  <c r="G403"/>
  <c r="G405"/>
  <c r="G418"/>
  <c r="L430"/>
  <c r="H442"/>
  <c r="H448"/>
  <c r="G454"/>
  <c r="G434"/>
  <c r="G466"/>
  <c r="G463"/>
  <c r="I574"/>
  <c r="I631"/>
  <c r="M574"/>
  <c r="H603"/>
  <c r="H617"/>
  <c r="H649"/>
  <c r="M655"/>
  <c r="G661"/>
  <c r="G673"/>
  <c r="G656"/>
  <c r="G753" s="1"/>
  <c r="G658"/>
  <c r="G660"/>
  <c r="G756" s="1"/>
  <c r="G710"/>
  <c r="G716"/>
  <c r="H766"/>
  <c r="H768"/>
  <c r="H770"/>
  <c r="H806" s="1"/>
  <c r="N890"/>
  <c r="N892"/>
  <c r="G869"/>
  <c r="G875"/>
  <c r="H912"/>
  <c r="H1023"/>
  <c r="H1029"/>
  <c r="K1011"/>
  <c r="K1010" s="1"/>
  <c r="I393"/>
  <c r="H655"/>
  <c r="M109"/>
  <c r="M101"/>
  <c r="M149" s="1"/>
  <c r="H131"/>
  <c r="G464"/>
  <c r="H867"/>
  <c r="J146"/>
  <c r="N148"/>
  <c r="H74"/>
  <c r="N97"/>
  <c r="N312"/>
  <c r="J347"/>
  <c r="M395"/>
  <c r="M393" s="1"/>
  <c r="K430"/>
  <c r="I498"/>
  <c r="J623"/>
  <c r="K633"/>
  <c r="L655"/>
  <c r="H769"/>
  <c r="L888"/>
  <c r="N1047"/>
  <c r="I11"/>
  <c r="I146"/>
  <c r="M146"/>
  <c r="J149"/>
  <c r="G14"/>
  <c r="G41"/>
  <c r="G65"/>
  <c r="H91"/>
  <c r="I97"/>
  <c r="K97"/>
  <c r="G98"/>
  <c r="G100"/>
  <c r="G102"/>
  <c r="G169"/>
  <c r="G220"/>
  <c r="G267"/>
  <c r="G266"/>
  <c r="G262"/>
  <c r="G265"/>
  <c r="H297"/>
  <c r="N318"/>
  <c r="N394" s="1"/>
  <c r="N393" s="1"/>
  <c r="H335"/>
  <c r="G341"/>
  <c r="H371"/>
  <c r="G424"/>
  <c r="H434"/>
  <c r="G462"/>
  <c r="G461"/>
  <c r="G465"/>
  <c r="G460" s="1"/>
  <c r="G472"/>
  <c r="H478"/>
  <c r="G484"/>
  <c r="G503"/>
  <c r="I509"/>
  <c r="H527"/>
  <c r="H545"/>
  <c r="G551"/>
  <c r="G568"/>
  <c r="G603"/>
  <c r="G634" s="1"/>
  <c r="K574"/>
  <c r="H601"/>
  <c r="H602"/>
  <c r="G617"/>
  <c r="N633"/>
  <c r="K634"/>
  <c r="J630"/>
  <c r="G636"/>
  <c r="K655"/>
  <c r="H661"/>
  <c r="H680"/>
  <c r="H704"/>
  <c r="H728"/>
  <c r="J753"/>
  <c r="G777"/>
  <c r="M889"/>
  <c r="G840"/>
  <c r="G842"/>
  <c r="I888"/>
  <c r="I887" s="1"/>
  <c r="J895"/>
  <c r="J1011" s="1"/>
  <c r="J1010" s="1"/>
  <c r="N895"/>
  <c r="L896"/>
  <c r="L1012" s="1"/>
  <c r="L1010" s="1"/>
  <c r="G926"/>
  <c r="G950"/>
  <c r="G974"/>
  <c r="G998"/>
  <c r="G1087"/>
  <c r="G1089"/>
  <c r="H1086"/>
  <c r="H1088"/>
  <c r="H1090"/>
  <c r="H1079"/>
  <c r="J1098"/>
  <c r="N1098"/>
  <c r="G299"/>
  <c r="G297" s="1"/>
  <c r="M600"/>
  <c r="M631" s="1"/>
  <c r="N753"/>
  <c r="N146"/>
  <c r="J148"/>
  <c r="H15"/>
  <c r="H78"/>
  <c r="N313"/>
  <c r="H576"/>
  <c r="H600" s="1"/>
  <c r="G626"/>
  <c r="N623"/>
  <c r="G659"/>
  <c r="J802"/>
  <c r="I896"/>
  <c r="M896"/>
  <c r="J1047"/>
  <c r="G12"/>
  <c r="J150"/>
  <c r="N150"/>
  <c r="H29"/>
  <c r="H53"/>
  <c r="K73"/>
  <c r="G79"/>
  <c r="L150"/>
  <c r="N109"/>
  <c r="G113"/>
  <c r="G101" s="1"/>
  <c r="H121"/>
  <c r="L310"/>
  <c r="H154"/>
  <c r="H155"/>
  <c r="L312"/>
  <c r="L313"/>
  <c r="L314"/>
  <c r="H186"/>
  <c r="N311"/>
  <c r="H198"/>
  <c r="H197"/>
  <c r="H199"/>
  <c r="H201"/>
  <c r="H230"/>
  <c r="H279"/>
  <c r="L285"/>
  <c r="G320"/>
  <c r="G396" s="1"/>
  <c r="H322"/>
  <c r="H398" s="1"/>
  <c r="G371"/>
  <c r="K400"/>
  <c r="M498"/>
  <c r="M500"/>
  <c r="H401"/>
  <c r="H403"/>
  <c r="H405"/>
  <c r="N424"/>
  <c r="H424"/>
  <c r="H431"/>
  <c r="H433"/>
  <c r="H435"/>
  <c r="G433"/>
  <c r="H461"/>
  <c r="G512"/>
  <c r="G563" s="1"/>
  <c r="G533"/>
  <c r="H568"/>
  <c r="J574"/>
  <c r="K632"/>
  <c r="G575"/>
  <c r="G599" s="1"/>
  <c r="G577"/>
  <c r="L633"/>
  <c r="I634"/>
  <c r="M634"/>
  <c r="H625"/>
  <c r="N634"/>
  <c r="H754"/>
  <c r="G680"/>
  <c r="G704"/>
  <c r="G728"/>
  <c r="H789"/>
  <c r="H820"/>
  <c r="L889"/>
  <c r="J890"/>
  <c r="L891"/>
  <c r="J892"/>
  <c r="H857"/>
  <c r="G864"/>
  <c r="G866"/>
  <c r="G868"/>
  <c r="H938"/>
  <c r="H962"/>
  <c r="H986"/>
  <c r="G1051"/>
  <c r="G1048"/>
  <c r="G1050"/>
  <c r="G1041"/>
  <c r="H1041"/>
  <c r="G1067"/>
  <c r="G1092"/>
  <c r="H17"/>
  <c r="H13"/>
  <c r="H79"/>
  <c r="H75"/>
  <c r="L347"/>
  <c r="L318"/>
  <c r="G348"/>
  <c r="G347" s="1"/>
  <c r="J561"/>
  <c r="G667"/>
  <c r="G657"/>
  <c r="G754" s="1"/>
  <c r="G803"/>
  <c r="G759"/>
  <c r="H77"/>
  <c r="H76"/>
  <c r="N630"/>
  <c r="M291"/>
  <c r="M287"/>
  <c r="M285" s="1"/>
  <c r="J394"/>
  <c r="J393" s="1"/>
  <c r="I400"/>
  <c r="I497"/>
  <c r="M497"/>
  <c r="M400"/>
  <c r="H436"/>
  <c r="H432"/>
  <c r="G442"/>
  <c r="G432"/>
  <c r="G430" s="1"/>
  <c r="J472"/>
  <c r="J463"/>
  <c r="H475"/>
  <c r="H463" s="1"/>
  <c r="I630"/>
  <c r="M630"/>
  <c r="M888"/>
  <c r="H12"/>
  <c r="H16"/>
  <c r="L311"/>
  <c r="J11"/>
  <c r="N11"/>
  <c r="K146"/>
  <c r="G13"/>
  <c r="I148"/>
  <c r="M148"/>
  <c r="N149"/>
  <c r="K150"/>
  <c r="G75"/>
  <c r="L101"/>
  <c r="H286"/>
  <c r="H285" s="1"/>
  <c r="J430"/>
  <c r="N430"/>
  <c r="J632"/>
  <c r="K889"/>
  <c r="K891"/>
  <c r="G103"/>
  <c r="G99"/>
  <c r="N561"/>
  <c r="G515"/>
  <c r="G510"/>
  <c r="G513"/>
  <c r="G564" s="1"/>
  <c r="G514"/>
  <c r="G565" s="1"/>
  <c r="H267"/>
  <c r="H263"/>
  <c r="H265"/>
  <c r="H264"/>
  <c r="G323"/>
  <c r="G322"/>
  <c r="G398" s="1"/>
  <c r="G321"/>
  <c r="G397" s="1"/>
  <c r="L574"/>
  <c r="L601"/>
  <c r="L632" s="1"/>
  <c r="G580"/>
  <c r="G576"/>
  <c r="H202"/>
  <c r="H200"/>
  <c r="H253"/>
  <c r="H249"/>
  <c r="H247" s="1"/>
  <c r="L630"/>
  <c r="G906"/>
  <c r="G902"/>
  <c r="G896" s="1"/>
  <c r="G1012" s="1"/>
  <c r="G1017"/>
  <c r="G1049"/>
  <c r="K11"/>
  <c r="K149"/>
  <c r="H14"/>
  <c r="K623"/>
  <c r="K147"/>
  <c r="I149"/>
  <c r="H113"/>
  <c r="H101" s="1"/>
  <c r="H129"/>
  <c r="H127" s="1"/>
  <c r="J310"/>
  <c r="J311"/>
  <c r="J312"/>
  <c r="J313"/>
  <c r="J314"/>
  <c r="N632"/>
  <c r="K1098"/>
  <c r="H406"/>
  <c r="H402"/>
  <c r="H845"/>
  <c r="H841"/>
  <c r="H844"/>
  <c r="H843"/>
  <c r="G406"/>
  <c r="G402"/>
  <c r="H466"/>
  <c r="H462"/>
  <c r="N472"/>
  <c r="H465"/>
  <c r="H460" s="1"/>
  <c r="H514"/>
  <c r="H565" s="1"/>
  <c r="H513"/>
  <c r="H564" s="1"/>
  <c r="H628"/>
  <c r="H627"/>
  <c r="G834"/>
  <c r="G808"/>
  <c r="G845"/>
  <c r="G841"/>
  <c r="G889" s="1"/>
  <c r="G844"/>
  <c r="G843"/>
  <c r="G891" s="1"/>
  <c r="N498"/>
  <c r="N500"/>
  <c r="K393"/>
  <c r="H320"/>
  <c r="H396" s="1"/>
  <c r="H321"/>
  <c r="H397" s="1"/>
  <c r="K497"/>
  <c r="K499"/>
  <c r="K501"/>
  <c r="H464"/>
  <c r="H510"/>
  <c r="H512"/>
  <c r="H563" s="1"/>
  <c r="H624"/>
  <c r="H626"/>
  <c r="H644"/>
  <c r="G804"/>
  <c r="G836"/>
  <c r="K888"/>
  <c r="K890"/>
  <c r="K892"/>
  <c r="G1086"/>
  <c r="G1088"/>
  <c r="G1090"/>
  <c r="H1087"/>
  <c r="H1098"/>
  <c r="H323"/>
  <c r="H319"/>
  <c r="H395" s="1"/>
  <c r="H515"/>
  <c r="H511"/>
  <c r="H562" s="1"/>
  <c r="G649"/>
  <c r="H834"/>
  <c r="H808"/>
  <c r="H759"/>
  <c r="H906"/>
  <c r="H902"/>
  <c r="H896" s="1"/>
  <c r="H1012" s="1"/>
  <c r="H1049"/>
  <c r="H1017"/>
  <c r="H1052"/>
  <c r="H1051"/>
  <c r="J498"/>
  <c r="J1106" s="1"/>
  <c r="J500"/>
  <c r="H404"/>
  <c r="G625"/>
  <c r="H802"/>
  <c r="H890"/>
  <c r="I310"/>
  <c r="M310"/>
  <c r="I312"/>
  <c r="M312"/>
  <c r="I313"/>
  <c r="M313"/>
  <c r="I314"/>
  <c r="M314"/>
  <c r="G198"/>
  <c r="G249"/>
  <c r="G247" s="1"/>
  <c r="G263"/>
  <c r="G264"/>
  <c r="I297"/>
  <c r="I293" s="1"/>
  <c r="G319"/>
  <c r="G395" s="1"/>
  <c r="H348"/>
  <c r="H347" s="1"/>
  <c r="J497"/>
  <c r="N497"/>
  <c r="N499"/>
  <c r="J501"/>
  <c r="N405"/>
  <c r="G511"/>
  <c r="G562" s="1"/>
  <c r="G601"/>
  <c r="K630"/>
  <c r="G755"/>
  <c r="H757"/>
  <c r="H805"/>
  <c r="H767"/>
  <c r="H833"/>
  <c r="H835"/>
  <c r="H837"/>
  <c r="H865"/>
  <c r="H904"/>
  <c r="H898" s="1"/>
  <c r="H1014" s="1"/>
  <c r="H901"/>
  <c r="H903"/>
  <c r="H897" s="1"/>
  <c r="H1013" s="1"/>
  <c r="H905"/>
  <c r="H899" s="1"/>
  <c r="H1015" s="1"/>
  <c r="H1048"/>
  <c r="H1050"/>
  <c r="G1100"/>
  <c r="G1098" s="1"/>
  <c r="G623" l="1"/>
  <c r="N887"/>
  <c r="G892"/>
  <c r="H634"/>
  <c r="H892"/>
  <c r="G497"/>
  <c r="G312"/>
  <c r="H891"/>
  <c r="G318"/>
  <c r="H499"/>
  <c r="J887"/>
  <c r="J499"/>
  <c r="M311"/>
  <c r="M1105" s="1"/>
  <c r="G574"/>
  <c r="H73"/>
  <c r="H148"/>
  <c r="G146"/>
  <c r="G1047"/>
  <c r="G314"/>
  <c r="H314"/>
  <c r="G152"/>
  <c r="H430"/>
  <c r="H152"/>
  <c r="G148"/>
  <c r="M1109"/>
  <c r="G501"/>
  <c r="H803"/>
  <c r="G832"/>
  <c r="G890"/>
  <c r="G109"/>
  <c r="G888"/>
  <c r="G887" s="1"/>
  <c r="G310"/>
  <c r="N309"/>
  <c r="K309"/>
  <c r="L145"/>
  <c r="H97"/>
  <c r="H196"/>
  <c r="J1107"/>
  <c r="N1105"/>
  <c r="L629"/>
  <c r="H261"/>
  <c r="M1107"/>
  <c r="G499"/>
  <c r="H497"/>
  <c r="H312"/>
  <c r="G149"/>
  <c r="G655"/>
  <c r="H631"/>
  <c r="H149"/>
  <c r="L400"/>
  <c r="M97"/>
  <c r="L887"/>
  <c r="J145"/>
  <c r="G196"/>
  <c r="G73"/>
  <c r="G802"/>
  <c r="H632"/>
  <c r="G400"/>
  <c r="L1107"/>
  <c r="H313"/>
  <c r="L309"/>
  <c r="J629"/>
  <c r="N145"/>
  <c r="G500"/>
  <c r="G1108" s="1"/>
  <c r="M1012"/>
  <c r="M1010" s="1"/>
  <c r="G97"/>
  <c r="K629"/>
  <c r="G600"/>
  <c r="G631" s="1"/>
  <c r="M887"/>
  <c r="L1105"/>
  <c r="N1107"/>
  <c r="G261"/>
  <c r="I1109"/>
  <c r="N1011"/>
  <c r="N1010" s="1"/>
  <c r="H500"/>
  <c r="H633"/>
  <c r="H501"/>
  <c r="J1105"/>
  <c r="H109"/>
  <c r="K1108"/>
  <c r="G900"/>
  <c r="I1012"/>
  <c r="I1010" s="1"/>
  <c r="H150"/>
  <c r="L1109"/>
  <c r="K1107"/>
  <c r="H1047"/>
  <c r="J1108"/>
  <c r="J1109"/>
  <c r="L1106"/>
  <c r="I629"/>
  <c r="G632"/>
  <c r="H400"/>
  <c r="H889"/>
  <c r="K1106"/>
  <c r="H574"/>
  <c r="I145"/>
  <c r="M629"/>
  <c r="G630"/>
  <c r="G629" s="1"/>
  <c r="N501"/>
  <c r="N1109" s="1"/>
  <c r="N400"/>
  <c r="G293"/>
  <c r="I291"/>
  <c r="I287"/>
  <c r="G147"/>
  <c r="G11"/>
  <c r="L394"/>
  <c r="L393" s="1"/>
  <c r="J309"/>
  <c r="M145"/>
  <c r="H318"/>
  <c r="N629"/>
  <c r="H623"/>
  <c r="G498"/>
  <c r="H498"/>
  <c r="I1108"/>
  <c r="H310"/>
  <c r="H630"/>
  <c r="N1108"/>
  <c r="H147"/>
  <c r="N1106"/>
  <c r="H900"/>
  <c r="H895"/>
  <c r="G1011"/>
  <c r="G1010" s="1"/>
  <c r="G509"/>
  <c r="G561"/>
  <c r="L97"/>
  <c r="L149"/>
  <c r="L1108" s="1"/>
  <c r="K145"/>
  <c r="K1105"/>
  <c r="G394"/>
  <c r="G393" s="1"/>
  <c r="H11"/>
  <c r="H146"/>
  <c r="H472"/>
  <c r="K887"/>
  <c r="G801"/>
  <c r="H509"/>
  <c r="H561"/>
  <c r="M1108"/>
  <c r="H311"/>
  <c r="K1109"/>
  <c r="I1107"/>
  <c r="H629" l="1"/>
  <c r="M309"/>
  <c r="M1106"/>
  <c r="H887"/>
  <c r="H1107"/>
  <c r="G1107"/>
  <c r="G1109"/>
  <c r="H1109"/>
  <c r="H1108"/>
  <c r="J1104"/>
  <c r="M1104"/>
  <c r="N1104"/>
  <c r="L1104"/>
  <c r="G287"/>
  <c r="G291"/>
  <c r="H1105"/>
  <c r="H145"/>
  <c r="H1011"/>
  <c r="H1010" s="1"/>
  <c r="H394"/>
  <c r="H393" s="1"/>
  <c r="K1104"/>
  <c r="I285"/>
  <c r="I311"/>
  <c r="G145"/>
  <c r="H1106"/>
  <c r="H309"/>
  <c r="G285" l="1"/>
  <c r="G311"/>
  <c r="H1104"/>
  <c r="I1105"/>
  <c r="I1106"/>
  <c r="I309"/>
  <c r="G1105" l="1"/>
  <c r="G309"/>
  <c r="G1106"/>
  <c r="I1104"/>
  <c r="G1104" l="1"/>
</calcChain>
</file>

<file path=xl/sharedStrings.xml><?xml version="1.0" encoding="utf-8"?>
<sst xmlns="http://schemas.openxmlformats.org/spreadsheetml/2006/main" count="1944" uniqueCount="1331">
  <si>
    <t>Разработка программы «Комплексное развитие систем коммунальной инфраструктуры муниципальных образований Краснодарского края на основе документов территориального планирования на 2011-2013 годы»</t>
  </si>
  <si>
    <t>Гулькевичское городское поселение</t>
  </si>
  <si>
    <t>Венцы-Заря сельское поселение</t>
  </si>
  <si>
    <r>
      <t>9.</t>
    </r>
    <r>
      <rPr>
        <b/>
        <sz val="7"/>
        <rFont val="Times New Roman"/>
        <family val="1"/>
        <charset val="204"/>
      </rPr>
      <t xml:space="preserve">     </t>
    </r>
    <r>
      <rPr>
        <b/>
        <sz val="14"/>
        <rFont val="Times New Roman"/>
        <family val="1"/>
        <charset val="204"/>
      </rPr>
      <t>Развитие экономики</t>
    </r>
  </si>
  <si>
    <t>9.1.</t>
  </si>
  <si>
    <t>Развитие малого и среднего предпринимательства</t>
  </si>
  <si>
    <t>9.2.</t>
  </si>
  <si>
    <t>Инвестиционное развитие</t>
  </si>
  <si>
    <t>9.2.1.</t>
  </si>
  <si>
    <t>9.2.2.</t>
  </si>
  <si>
    <t>9.2.3.</t>
  </si>
  <si>
    <t>9.2.4.</t>
  </si>
  <si>
    <t>9.3.</t>
  </si>
  <si>
    <t>Создание и развитие сети МФЦ</t>
  </si>
  <si>
    <t>10.1.</t>
  </si>
  <si>
    <t>Улучшение жилищных условий граждан, проживающих в сельской местности</t>
  </si>
  <si>
    <t>10.2.</t>
  </si>
  <si>
    <t>Развитие элитного семеноводства</t>
  </si>
  <si>
    <t>10.3.</t>
  </si>
  <si>
    <t>Поддержка племенного животноводства</t>
  </si>
  <si>
    <t>10.4.</t>
  </si>
  <si>
    <t>Поддержка малых форм хозяйствования</t>
  </si>
  <si>
    <r>
      <t>11.</t>
    </r>
    <r>
      <rPr>
        <b/>
        <sz val="7"/>
        <rFont val="Times New Roman"/>
        <family val="1"/>
        <charset val="204"/>
      </rPr>
      <t xml:space="preserve">  </t>
    </r>
    <r>
      <rPr>
        <b/>
        <sz val="14"/>
        <rFont val="Times New Roman"/>
        <family val="1"/>
        <charset val="204"/>
      </rPr>
      <t>Промышленность</t>
    </r>
  </si>
  <si>
    <t>11.1.</t>
  </si>
  <si>
    <t xml:space="preserve">Строительство новых промышленных объектов </t>
  </si>
  <si>
    <t>Сельские поселения Гулькевичского района:.
Комсомольское; 
Венцы-Заря</t>
  </si>
  <si>
    <t>Капитальный ремонт туалетов общеобразовательных учреждений: МБОУСОШ № 13 пос. Венцы, МБОУСОШ №14 с. Соколовского</t>
  </si>
  <si>
    <t>4.1.1.</t>
  </si>
  <si>
    <t>4.1.2.</t>
  </si>
  <si>
    <t>4.1.3.</t>
  </si>
  <si>
    <t>4.1.4.</t>
  </si>
  <si>
    <t>4.2.1.</t>
  </si>
  <si>
    <t>4.2.2.</t>
  </si>
  <si>
    <t>4.2.3.</t>
  </si>
  <si>
    <t>4.2.4.</t>
  </si>
  <si>
    <t>4.3.1</t>
  </si>
  <si>
    <t>4.3.3.</t>
  </si>
  <si>
    <t>4.3.2.</t>
  </si>
  <si>
    <t xml:space="preserve">Гулькевичское городское, Кубань, Венцы-Заря сельские поселения Гулькевичского района </t>
  </si>
  <si>
    <t>Оснащение оборудованием, текущий ремонт учреждений дополнительного образования детей: МБУ ДОД ДШИ г.Гулькевичи, МБУ ДОД ДМШ г.Гулькевичи, МБУ ДОД ДШИ п.Кубань, МБУ ДОД ДШИ п.Венцы</t>
  </si>
  <si>
    <t>ИТОГО КУЛЬТУРА</t>
  </si>
  <si>
    <t>Гулькевичское городское, Отрадо-Ольгинское, Скобелевское, Николенское, Кубань сельские поселения Гулькевичского района</t>
  </si>
  <si>
    <t>Газификация  населенных пунктов Гулькевичского района. Строительство подводящих газопроводов высокого давления второй категории к населенным пунктам Отрадо-Ольгинского сельского поселения
 (с. Новомихайловское), Скобелевского сельского поселения (хутора Журавлев, Спорный, Сергиевский), Николенского сельского поселения (хутора Орлов, Лебедев, Булгаков, Ивлев), сельского поселения Кубань 
(п. Мирный), Гулькевичского городского поселения (х.Лебяжий)</t>
  </si>
  <si>
    <t xml:space="preserve">Проектирование строительство трансформаторных подстанций 110/10 кВ. 2х25 МВТ (район АПСК "Г") </t>
  </si>
  <si>
    <t>Проектирование строительство трансформаторной подстанций 110/10 кВ. 2х25 МВТ (п.Красносельский)</t>
  </si>
  <si>
    <t>Реконструкция водопроводов и объектов водоотведения Гулькевичского, Гирейского, Красносельского городских и Отрадо-Ольгинского, Кубань, Венцы-Заря, Новоукраинского, Соколовского , Отрадо-Кубанского  сельских поселений Гулькевичского района</t>
  </si>
  <si>
    <r>
      <t>1.</t>
    </r>
    <r>
      <rPr>
        <b/>
        <sz val="7"/>
        <rFont val="Times New Roman"/>
        <family val="1"/>
        <charset val="204"/>
      </rPr>
      <t xml:space="preserve">    </t>
    </r>
    <r>
      <rPr>
        <b/>
        <sz val="14"/>
        <rFont val="Times New Roman"/>
        <family val="1"/>
        <charset val="204"/>
      </rPr>
      <t>Здравоохранение</t>
    </r>
  </si>
  <si>
    <t>ИТОГО коммунальное хозяйство</t>
  </si>
  <si>
    <t xml:space="preserve"> Социальные выплаты молодым семьям на приобретение (строительство) жилья в рамках подпрограммы «Обеспечение жильем молодых семей» федеральной целевой программы «Жилище» на 2011-2015 годы</t>
  </si>
  <si>
    <t>ИТОГО ОБЕСПЕЧЕНИЕ ДОСТУПНОСТИ ЖИЛЬЯ</t>
  </si>
  <si>
    <t>Разработка программы комплексного развития систем коммунальной инфраструктуры Гирейского городского поселения</t>
  </si>
  <si>
    <t>Разработка программы комплексного развития систем коммунальной инфраструктуры Гулькевиского городского поселения</t>
  </si>
  <si>
    <t>Разработка программы комплексного развития систем коммунальной инфраструктуры Краснсельского городского поселения Гулькевичского района</t>
  </si>
  <si>
    <t>Комсомольское сельское поселение Гулькевичского района</t>
  </si>
  <si>
    <t>Николенское сельское поселение Гулькевичского района</t>
  </si>
  <si>
    <t>Отрадо-Кубанское сельского поселение Гулькевичского района</t>
  </si>
  <si>
    <t>Отрадо-Ольгинское сельское поселение Гулькевичского района</t>
  </si>
  <si>
    <t>Новоукраинское сельское поселение Гулькевичского района</t>
  </si>
  <si>
    <t>Сельское поселение Кубань Гулькевичского района</t>
  </si>
  <si>
    <t>Скобелевское сельское поселение Гулькевичского района</t>
  </si>
  <si>
    <t>Соколовское сельское поселение Гулькевичского района</t>
  </si>
  <si>
    <t>Сельское поселение Союз Четырех Хуторов Гулькевичского района</t>
  </si>
  <si>
    <t>Тысячное сельское поселение Гулькевичского района</t>
  </si>
  <si>
    <t>Разработка программы комплексного развития систем коммунальной инфраструктуры сельского поселения Венцы-Заря Гулькевичского района</t>
  </si>
  <si>
    <t>Разработка программы комплексного развития систем коммунальной инфраструктуры Комсомольского сельского поселения  Гулькевичского района</t>
  </si>
  <si>
    <t>Разработка программы комплексного развития систем коммунальной инфраструктуры Николенского сельского поселения Гулькевичского района</t>
  </si>
  <si>
    <t>Разработка программы комплексного развития систем коммунальной инфраструктуры Новоукраинского сельского поселения Гулькевичского района</t>
  </si>
  <si>
    <t>Разработка программы комплексного развития систем коммунальной инфраструктуры Отрадо-Кубанского сельского поселения Гулькевичского района</t>
  </si>
  <si>
    <t>Разработка программы комплексного развития систем коммунальной инфраструктуры Отрадо-Ольгинского сельского поселения Гулькевичского района</t>
  </si>
  <si>
    <t>Разработка программы комплексного развития систем коммунальной инфраструктуры сельского поселения Кубань Гулькевичского района</t>
  </si>
  <si>
    <t>Разработка программы комплексного развития систем коммунальной инфраструктуры Пушкинского сельского поселения Гулькевичского района</t>
  </si>
  <si>
    <t>Разработка программы комплексного развития систем коммунальной инфраструктуры Скобелевского сельского поселения Гулькевичского района</t>
  </si>
  <si>
    <t>Разработка программы комплексного развития систем коммунальной инфраструктуры Соколовского сельского поселения Гулькевичского района</t>
  </si>
  <si>
    <t>Разработка программы комплексного развития систем коммунальной инфраструктуры сельского поселения Союз Четырех Хуторов Гулькевичского района</t>
  </si>
  <si>
    <t>Разработка программы комплексного развития систем коммунальной инфраструктуры Тысячного сельского поселения Гулькевичского района</t>
  </si>
  <si>
    <t>8.2.</t>
  </si>
  <si>
    <t>8.2.1.</t>
  </si>
  <si>
    <t>8.2.2.</t>
  </si>
  <si>
    <t>8.2.3.</t>
  </si>
  <si>
    <t>8.2.4.</t>
  </si>
  <si>
    <t>8.2.5.</t>
  </si>
  <si>
    <t>8.2.6.</t>
  </si>
  <si>
    <t>8.2.7.</t>
  </si>
  <si>
    <t>8.2.8.</t>
  </si>
  <si>
    <t>8.2.9.</t>
  </si>
  <si>
    <t>8.2.10.</t>
  </si>
  <si>
    <t>8.2.11.</t>
  </si>
  <si>
    <t>8.2.12.</t>
  </si>
  <si>
    <t>8.2.13.</t>
  </si>
  <si>
    <t>8.2.14.</t>
  </si>
  <si>
    <t>8.2.15.</t>
  </si>
  <si>
    <t>Подготовка земельных участков для реализации инвестиционных проектов (инвестиционные площадки)</t>
  </si>
  <si>
    <t>Подготовка бизнес-планов</t>
  </si>
  <si>
    <t>Участие в презентационных мероприятиях</t>
  </si>
  <si>
    <t>Сопровождение инвестиционного портала</t>
  </si>
  <si>
    <t>ИТОГО ЭКОНОМИКА</t>
  </si>
  <si>
    <t>10. Развитие АПК</t>
  </si>
  <si>
    <t>ИТОГО РАЗВИТИЕ АПК</t>
  </si>
  <si>
    <t>11.1.1.</t>
  </si>
  <si>
    <t>Строительство завода по производству изделий из ячеистого бетона автоклавного твердения в промышленной зоне
 г. Гулькевичи</t>
  </si>
  <si>
    <t>11.1.2.</t>
  </si>
  <si>
    <t>Красносельское и Гирейское городские поселения Гулькевичского района</t>
  </si>
  <si>
    <t>11.1.3.</t>
  </si>
  <si>
    <t>ОАО «Блок»: Реконструкция крытого цеха по выпуску плит безопалубочного формования. Реконструкция фабрики по производству инертных материалов</t>
  </si>
  <si>
    <t>11.2.1</t>
  </si>
  <si>
    <t>11.2.2</t>
  </si>
  <si>
    <t>11.2.3</t>
  </si>
  <si>
    <t>Капитальный ремонт пищеблоков общеобразовательных учреждений:  МБОУ СОШ № 4 г. Гулькевичи,  МБОУ СОШ  23 х.Тысячный</t>
  </si>
  <si>
    <t>Капитальный  ремонт общеобразовательных учреждений Гулькевичского района  - кровля, системы отопления, спортивные залы МАОУ СОШ № 1, 3 г.Гулькевичи, МБОУ СОШ № 2, 4, 5, 7 г.Гулькевичи, МБОУ СОШ № 6 х.Тельман, МБОУ СОШ №8 п.Комсомольский, МБОУ СОШ №9 с.Новоукраинское, МБОУ СОШ №10 п.Гирей, МБОУ СОШ №12 с.Майкопское, МБОУ СОШ №13 п.Венцы, МБОУ СОШ №14 с.Соколовское, МБОУ СОШ №16 п.Красеосельский, МБОУ СОШ №17 с.Отрадо-Ольгинское, МБОУ СОШ №19 ст.Скобелевская, МБОУ СОШ №22 п.Кубань, МБОУ СОШ №23 х.Тысячный, МБОУ СОШ №25 п.Ботаника</t>
  </si>
  <si>
    <t xml:space="preserve">Развитие системы дополнительного образования
</t>
  </si>
  <si>
    <t>Капитальный ремонт учреждений дополнительного образования детей МБДОУ ДОД ЦРТД иЮ, МБОУ ДОД ДЮСШ № 1</t>
  </si>
  <si>
    <t>2.3.1.</t>
  </si>
  <si>
    <t>2.4.1.</t>
  </si>
  <si>
    <t>2.4.2.</t>
  </si>
  <si>
    <t>2.4.3.</t>
  </si>
  <si>
    <t>Укрепление и модернизация материально-технической базы муниципальных учреждений дополнительного образования</t>
  </si>
  <si>
    <t>Укрепление и модернизация материально-технической базы муниципальных учреждений дошкольного образования</t>
  </si>
  <si>
    <t>Укрепление и модернизация материально-технической базы муниципальных учреждений общеобразовательных учреждений</t>
  </si>
  <si>
    <t>2.5.1.</t>
  </si>
  <si>
    <t>2.5.2.</t>
  </si>
  <si>
    <t>2.5.3.</t>
  </si>
  <si>
    <t>Курсы повышения квалификации работников дошкольных образовательных учреждений</t>
  </si>
  <si>
    <t>Курсы повышения квалификации работников общеобразовательных учреждений</t>
  </si>
  <si>
    <t>ОАО «Силикат»: Реконструкция автоклавного отделения, склада готовой продукции, весовой</t>
  </si>
  <si>
    <t>ИТОГО ПРОМЫШЛЕННОСТЬ</t>
  </si>
  <si>
    <t>ИТОГО ДОРОЖНОЕ ХОЗЯЙСТВО</t>
  </si>
  <si>
    <t>Капитальный ремонт и ремонт автомобильных дорог общего пользования местного значения</t>
  </si>
  <si>
    <t>Муниципальное образование Гулькевичский район, городские и сельские поселения Гулькевичского района</t>
  </si>
  <si>
    <t>ИТОГО ПРЕДУПРЕЖДЕНИЕ ЧС</t>
  </si>
  <si>
    <t>ИТОГО МОЛОДЕЖНАЯ ПОЛИТИКА</t>
  </si>
  <si>
    <t>Организация и проведение общественных работ</t>
  </si>
  <si>
    <t>ИТОГО ЗАНАТОСТЬ НАСЕЛЕНИЯ</t>
  </si>
  <si>
    <t>ИТОГО ПО ПРОГРАММЕ</t>
  </si>
  <si>
    <t xml:space="preserve">14. Молодежная политика </t>
  </si>
  <si>
    <t>14.1.</t>
  </si>
  <si>
    <t>14.2.</t>
  </si>
  <si>
    <t>14.3.</t>
  </si>
  <si>
    <t>14.4.</t>
  </si>
  <si>
    <t>14.5.</t>
  </si>
  <si>
    <t xml:space="preserve">15. Занятость населения </t>
  </si>
  <si>
    <t>15.1</t>
  </si>
  <si>
    <t>Сроки реализации</t>
  </si>
  <si>
    <t>ИТОГО ОБРАЗОВАНИЕ</t>
  </si>
  <si>
    <t>3.1.1.</t>
  </si>
  <si>
    <t>3.1.2.</t>
  </si>
  <si>
    <t>3.1.3.</t>
  </si>
  <si>
    <t>ИТОГО ФИЗИЧЕСКАЯ КУЛЬТУРА И СПОРТ</t>
  </si>
  <si>
    <t>Строительство биотехнологического завода по глубокой переработке 600 тонн зерна кукурузы в сутки на базе ООО «Крахмальный завод Гулькевичский»</t>
  </si>
  <si>
    <t>Строительство швейного цеха</t>
  </si>
  <si>
    <t>11.2.</t>
  </si>
  <si>
    <t>Реконструкция, модернизация существующих объектов промышленности</t>
  </si>
  <si>
    <t>Городские поселения Гулькевичского района</t>
  </si>
  <si>
    <t xml:space="preserve">Красносельское городское поселение Гулькевичского района </t>
  </si>
  <si>
    <t>12.Дорожное хозяйство</t>
  </si>
  <si>
    <t>12.1.</t>
  </si>
  <si>
    <t>13. Предупреждение ЧС</t>
  </si>
  <si>
    <t>13.1.</t>
  </si>
  <si>
    <t>Установка оборудования  и содержание МКУ «Единая дежурно-диспетчерская служба»</t>
  </si>
  <si>
    <t>13.2.</t>
  </si>
  <si>
    <t>Создание единой системы видеонаблюдения на территории МО Гулькевичский район, включая программное  обеспечение и обслуживание камер видеонаблюдения</t>
  </si>
  <si>
    <t>13.3.</t>
  </si>
  <si>
    <t>Установка видеокамер согласно типовому решению системы интеллектуального видеонаблюдения на территории МО Гулькевичский район</t>
  </si>
  <si>
    <t>13.4.</t>
  </si>
  <si>
    <t>Укрепление материально-технической базы ситуационного центра администрации МО Гулькевичский район (установка камер видеонаблюдения, прокладка кабеля для наращивания системы видеонаблюдения)</t>
  </si>
  <si>
    <t>13.5.</t>
  </si>
  <si>
    <t>Модернизация территориальной автоматизированной системы централизованного оповещения</t>
  </si>
  <si>
    <t xml:space="preserve">Мероприятия, направленные на гражданско-патриотическое воспитание </t>
  </si>
  <si>
    <t xml:space="preserve">Мероприятия, направленные на повышение творческого и интеллектуального развития молодых граждан </t>
  </si>
  <si>
    <t>Мероприятия, направленные на формирование здорового образа жизни</t>
  </si>
  <si>
    <r>
      <t>Мероприятия по организации трудовой занятости несовершеннолетних. Организация работы подростковых трудовых бригад</t>
    </r>
    <r>
      <rPr>
        <sz val="14"/>
        <rFont val="Times New Roman"/>
        <family val="1"/>
        <charset val="204"/>
      </rPr>
      <t xml:space="preserve"> </t>
    </r>
  </si>
  <si>
    <t xml:space="preserve">Мероприятия, направленные развитие молодежного туризма и активного отдыха </t>
  </si>
  <si>
    <t>1.5.1.</t>
  </si>
  <si>
    <t>1.3.1.</t>
  </si>
  <si>
    <t>1.3.2.</t>
  </si>
  <si>
    <t>2.2.1.</t>
  </si>
  <si>
    <t>Отрадо-Кубанское сельское поселение Гулькевичского района</t>
  </si>
  <si>
    <t>1.1.4.</t>
  </si>
  <si>
    <t>Гулькевичское городское поселение,  г.Гулькевичи, ул.Комсомольская, 165</t>
  </si>
  <si>
    <t>Гулькевичское городское поселение, г.Гулькевичи, ул. Комсомольская, 165</t>
  </si>
  <si>
    <t>ИТОГО ЗДРАВООХРАНЕНИЕ</t>
  </si>
  <si>
    <t>Оснащение медицинским технологическим оборудованием согласно табеля оснащения ЦРБ Гулькевичского района</t>
  </si>
  <si>
    <t>Гулькевичское городское поселение г.Гулькевичи, Комсомольская, 165</t>
  </si>
  <si>
    <t>Создание офиса врачей общей практики в селе Отрадо-Кубанское Гулькевичского района</t>
  </si>
  <si>
    <t>Реконструкция помещений под офис врача общей практики (на 3-х врачей) и амбулатории с дневным стационаром на 20 коек</t>
  </si>
  <si>
    <t>1.3.3</t>
  </si>
  <si>
    <t>сельское поселение Кубань Гулькевичского района</t>
  </si>
  <si>
    <t>Краевой бюджет</t>
  </si>
  <si>
    <t>Местный бюджет</t>
  </si>
  <si>
    <t>Внебюджетные средства</t>
  </si>
  <si>
    <t>1.1.</t>
  </si>
  <si>
    <t>Строительство и реконструкция учреждений здравоохранение</t>
  </si>
  <si>
    <t>1.1.1.</t>
  </si>
  <si>
    <t>1.1.3.</t>
  </si>
  <si>
    <t>Капитальный ремонт амбулатории села Майкопское</t>
  </si>
  <si>
    <t>Гулькевичское городское поселение, с.Майкопское</t>
  </si>
  <si>
    <t>Отрадо-Ольгинское сельское поселение Гулькевичского района, с.Отрадо-Ольгинское</t>
  </si>
  <si>
    <t>1.1.5.</t>
  </si>
  <si>
    <t>Капитальный ремонт Отрадо-Кубанской участковой больницы</t>
  </si>
  <si>
    <t>1.1.7.</t>
  </si>
  <si>
    <t xml:space="preserve">Капитальный ремонт фельдшерско-акушерских пунктов </t>
  </si>
  <si>
    <t>Сельские поселения Гулькевичского района</t>
  </si>
  <si>
    <t>Гулькевичское городское поселение, г.Гулькевичи</t>
  </si>
  <si>
    <t>1.2.</t>
  </si>
  <si>
    <t>Укрепление и модернизация материально-технической базы муниципальных учреждений здравоохранения</t>
  </si>
  <si>
    <t>Городские и сельские поселения Гулькевич-ского района</t>
  </si>
  <si>
    <t>1.2.1.</t>
  </si>
  <si>
    <t>Оснащение медицинским оборудованием и мебелью отделений центральной районной больницы: родильного дома, детской поликлиники и женской консультации, лечебного корпуса №2 (хирургия)</t>
  </si>
  <si>
    <t>1.2.2.</t>
  </si>
  <si>
    <t>1.2.3.</t>
  </si>
  <si>
    <t>Оснащение медицинским оборудованием и мебелью амбулатории села Майкопского</t>
  </si>
  <si>
    <t>Гулькевичское городское поселение с.Майкопское</t>
  </si>
  <si>
    <t>1.3.</t>
  </si>
  <si>
    <t>Создание офисов врачей общей практики</t>
  </si>
  <si>
    <t>Создание офиса врачей общей практики в хуторе Чаплыгин Гулькевичского района</t>
  </si>
  <si>
    <t>Сельское поселение  Союз Четырех Хуторов Гулькевичского района, х.Чаплыгин</t>
  </si>
  <si>
    <t>1.4.</t>
  </si>
  <si>
    <t>Популяризация здорового образа жизни населения</t>
  </si>
  <si>
    <t>Городские и сельские поселения Гулькевичского района</t>
  </si>
  <si>
    <t>ВСЕГО</t>
  </si>
  <si>
    <t>1.5.</t>
  </si>
  <si>
    <t>Создание благоприятных условий для привлечения медицинских и фармацевтических работников для работы в медицинских учреждениях Гулькевичского района</t>
  </si>
  <si>
    <t xml:space="preserve">Единовременные выплаты молодым врачам на жилищно-бытовые нужды </t>
  </si>
  <si>
    <t>1.5.2.</t>
  </si>
  <si>
    <t>Строительство жилого дома для врачей</t>
  </si>
  <si>
    <r>
      <t>2.</t>
    </r>
    <r>
      <rPr>
        <b/>
        <sz val="7"/>
        <rFont val="Times New Roman"/>
        <family val="1"/>
        <charset val="204"/>
      </rPr>
      <t xml:space="preserve">    </t>
    </r>
    <r>
      <rPr>
        <b/>
        <sz val="14"/>
        <rFont val="Times New Roman"/>
        <family val="1"/>
        <charset val="204"/>
      </rPr>
      <t>Образование</t>
    </r>
  </si>
  <si>
    <t>2.1.</t>
  </si>
  <si>
    <t>Строительство и реконструкция учреждений дошкольного образования</t>
  </si>
  <si>
    <t>2.1.1.</t>
  </si>
  <si>
    <t>2.1.2.</t>
  </si>
  <si>
    <t>Подготовка проектно-сметной документации на строительство дошкольного учреждения в с.Новоукраинское и реконструкцию МБДОУ № 2 г.Гулькевичи</t>
  </si>
  <si>
    <t>Гулькевичское городское и Новоукраинское сельское поселения Гулькевичского района</t>
  </si>
  <si>
    <t>2.1.3.</t>
  </si>
  <si>
    <t>Строительство  новых дошкольных учреждений:  в с.Новоукраинское на 280 мест; в г.Гулькевичи на 210 мест; в пос.Гирей на 160 мест, в с.Майкопское на 110 мест</t>
  </si>
  <si>
    <t>Новоукраинское сельское,  Гулькевичское и Гирейское городские поселения Гулькевичского района</t>
  </si>
  <si>
    <t>2.1.4.</t>
  </si>
  <si>
    <t>Реконструкция дошкольных учреждений: МБДОУ д/с № 2 г.Гулькевичи (20 мест); х.Духовский (40 мест);  ст.Скобелевская (40 мест)</t>
  </si>
  <si>
    <t>Гулькевичское городское поселение Гулькевичского района, сельские поселения  Гулькевичского района Венцы-Заря, Скобелевское</t>
  </si>
  <si>
    <t>2.2.</t>
  </si>
  <si>
    <t xml:space="preserve">Строительство и реконструкция учреждений общего образования </t>
  </si>
  <si>
    <t>Гулькевичское городское и Тысячное сельское поселения  Гулькевичского района</t>
  </si>
  <si>
    <t>2.2.2.</t>
  </si>
  <si>
    <t>Капитальный ремонт спортивных залов общеобразовательных учреждений: МАОУ СОШ № 3, МБОУ СОШ № 4 МБОУ СОШ № 5, МБОУ СОШ № 7 г.Гулькевичи, МБОУ СОШ № 15 с.Отрадо-Кубанское</t>
  </si>
  <si>
    <t xml:space="preserve">Гулькевичское городское и Отрадо-Кубанское сельское поселения Гулькевичского района  </t>
  </si>
  <si>
    <t>2.2.3.</t>
  </si>
  <si>
    <t>Сельские поселения Венцы-Заря  и Соколовское Гулькевичского района</t>
  </si>
  <si>
    <t>2.2.4.</t>
  </si>
  <si>
    <t>2.3.</t>
  </si>
  <si>
    <t>Гулькевичское городское поселение  Гулькевичского района</t>
  </si>
  <si>
    <t>2.4.</t>
  </si>
  <si>
    <t>Укрепление и модернизация материально-технической базы муниципальных учреждений образования</t>
  </si>
  <si>
    <t>2.5.</t>
  </si>
  <si>
    <t>Подготовка и переподготовка кадров муниципальных учреждений образования</t>
  </si>
  <si>
    <r>
      <t>3.</t>
    </r>
    <r>
      <rPr>
        <b/>
        <sz val="7"/>
        <rFont val="Times New Roman"/>
        <family val="1"/>
        <charset val="204"/>
      </rPr>
      <t xml:space="preserve">    </t>
    </r>
    <r>
      <rPr>
        <b/>
        <sz val="14"/>
        <rFont val="Times New Roman"/>
        <family val="1"/>
        <charset val="204"/>
      </rPr>
      <t>Физическая культура и спорт</t>
    </r>
  </si>
  <si>
    <t>3.1.</t>
  </si>
  <si>
    <t>Строительство и реконструкция муниципальных спортивных сооруженийучреждений</t>
  </si>
  <si>
    <r>
      <t>Капитальный ремонт спортивного комплекса «Молодость»</t>
    </r>
    <r>
      <rPr>
        <sz val="12"/>
        <rFont val="Calibri"/>
        <family val="2"/>
        <charset val="204"/>
      </rPr>
      <t xml:space="preserve"> </t>
    </r>
  </si>
  <si>
    <t>Соколовское сельское поселение Гулькевичского района, с.Соколовское</t>
  </si>
  <si>
    <t>Капитальный ремонт плоскостных спортивных сооружений у спорткомплекса «Звездный»</t>
  </si>
  <si>
    <t>Гулькевичское городское поселение Гулькевичского района, г.Гулькевичи</t>
  </si>
  <si>
    <t>Капитальный ремонт стадиона «Венец»</t>
  </si>
  <si>
    <t>Гулькевичское городское поселение  г.Гулькевичи</t>
  </si>
  <si>
    <t>3.2.</t>
  </si>
  <si>
    <t>Укрепление и модернизация материально-технической базы муниципальных спортивных учреждений</t>
  </si>
  <si>
    <t>3.3.</t>
  </si>
  <si>
    <t>Строительство и обустройство многофункциональных спортивных площадок</t>
  </si>
  <si>
    <t>3.4.</t>
  </si>
  <si>
    <t>Участие сборных команд муниципального образования в чемпионатах и первенствах Краснодарского края по культивируемым видам спорта</t>
  </si>
  <si>
    <t>4. Культура</t>
  </si>
  <si>
    <t>4.1.</t>
  </si>
  <si>
    <t>Развитие муниципальных культурно-досуговых учреждений</t>
  </si>
  <si>
    <t>Поддержка фестивальной деятельности, проведение социально-значимых культурно-досуговых мероприятий, участие в конкурсах на различных уровнях</t>
  </si>
  <si>
    <t>Реализация проектов, направленных на пропаганду книги и чтения</t>
  </si>
  <si>
    <t>Стимулирование работников культуры на повышение качества предоставляемых услуг путем утверждения номинации «Лучший работник культуры», «лучший коллектив самодеятельного творчества</t>
  </si>
  <si>
    <t>4.2.</t>
  </si>
  <si>
    <t>Укрепление и модернизация материально-технической базы муниципальных учреждений культуры</t>
  </si>
  <si>
    <t>Комплектование библиотечных фондов МБУК «МЦРБ муниципального образования Гулькевичский район»</t>
  </si>
  <si>
    <t xml:space="preserve">Капитальный ремонт зданий 16 муниципальных учреждений культуры городских и сельских поселений Гулькевич-ского района (домов культуры и клубов) </t>
  </si>
  <si>
    <t>Городские и сельские поселения Гулькевичскго района</t>
  </si>
  <si>
    <t>Строительство павильона МБУК «Историко-краеведческий музей муниципального образования Гулькевичский район»</t>
  </si>
  <si>
    <t>Материально-техническое оснащение муниципальных учреждений культуры, приобретение музыкального оборудования, сценических костюмов  (21 учреждение)</t>
  </si>
  <si>
    <t>4.3.</t>
  </si>
  <si>
    <t>Создание и развитие детских школ искусств</t>
  </si>
  <si>
    <t>Строительство нового здания детской музыкальной школы на 600 учащихся</t>
  </si>
  <si>
    <t>Поддержка молодых дарований</t>
  </si>
  <si>
    <t>4.4.</t>
  </si>
  <si>
    <t>Модернизация и текущий ремонт кинозалов МАУК ЦДК «Зодиак»</t>
  </si>
  <si>
    <t>4.5.</t>
  </si>
  <si>
    <t>Подготовка, переподготовка, повышение квалификации кадров муниципальных учреждений культуры</t>
  </si>
  <si>
    <t>Городские и сельские поселения Гулькевичско-го района</t>
  </si>
  <si>
    <t>5.Топливно-энергетический комплекс</t>
  </si>
  <si>
    <t>5.1.</t>
  </si>
  <si>
    <t>5.2.</t>
  </si>
  <si>
    <t>Реконструкция и строительство объектов электроснабжения</t>
  </si>
  <si>
    <t>5.2.1.</t>
  </si>
  <si>
    <t>Гулькевичское городское поселение Гулькевичского района</t>
  </si>
  <si>
    <t>5.2.2.</t>
  </si>
  <si>
    <t>Красносельское городское поселение Гулькевичского района</t>
  </si>
  <si>
    <t>5.2.4.</t>
  </si>
  <si>
    <t>Реконструкция КТП-123, реконструкция ВЛ-0,4 кВ</t>
  </si>
  <si>
    <t>5.2.5.</t>
  </si>
  <si>
    <t>Реконструкция КТП-Ж1-105 и КТП-Ж1 -110, реконструкция ВЛ-0,4 кВ</t>
  </si>
  <si>
    <t>5.2.6.</t>
  </si>
  <si>
    <t>Реконструкция КТП-58, реконструкция ВЛ-0,4 кВ</t>
  </si>
  <si>
    <t>Гирейское городское поселение Гулькевичского района</t>
  </si>
  <si>
    <t>5.2.7.</t>
  </si>
  <si>
    <t>Реконструкция РП-215, с заменой на КТПП, реконструкция ВЛ-0,4 кВ</t>
  </si>
  <si>
    <t>ИТОГО ТОПЛИВНО-ЭНЕРГЕТИЧЕСКИЙ КОМПЛЕКС</t>
  </si>
  <si>
    <t>6. Жилищно-коммунальное хозяйство</t>
  </si>
  <si>
    <t>6.1. Коммунальное хозяйство</t>
  </si>
  <si>
    <t>6.1.1.</t>
  </si>
  <si>
    <t>6.1.2.</t>
  </si>
  <si>
    <t>Реконструкция и строительство объектов теплоснабжения</t>
  </si>
  <si>
    <t>6.1.2.1</t>
  </si>
  <si>
    <t xml:space="preserve">Децентрализация системы отопления многоквартирных домов по ул.Советская с.Пушкинское: перевод на автономные источники теплоснабжения </t>
  </si>
  <si>
    <t>Пушкинское сельское поселение Гулькевичского района</t>
  </si>
  <si>
    <t xml:space="preserve"> </t>
  </si>
  <si>
    <t>6.2. Благоустройство</t>
  </si>
  <si>
    <t>6.2.1.</t>
  </si>
  <si>
    <t xml:space="preserve">Строительство, реконструкция, капитальный ремонт, ремонт, содержание тротуаров населенных пунктов  поселений </t>
  </si>
  <si>
    <t>6.2.2.</t>
  </si>
  <si>
    <t>Строительство и обустройство детских игровых площадок</t>
  </si>
  <si>
    <t>6.2.3.</t>
  </si>
  <si>
    <t>Модернизация системы наружного освещения. Реконструкция и ремонт уличного освещения городских и сельских поселений Гулькевичского района</t>
  </si>
  <si>
    <t>ИТОГО:</t>
  </si>
  <si>
    <t>ИТОГО благоустройство</t>
  </si>
  <si>
    <t>ИТОГО ЖКХ</t>
  </si>
  <si>
    <r>
      <t>7.</t>
    </r>
    <r>
      <rPr>
        <b/>
        <sz val="7"/>
        <rFont val="Times New Roman"/>
        <family val="1"/>
        <charset val="204"/>
      </rPr>
      <t xml:space="preserve">     </t>
    </r>
    <r>
      <rPr>
        <b/>
        <sz val="14"/>
        <rFont val="Times New Roman"/>
        <family val="1"/>
        <charset val="204"/>
      </rPr>
      <t>Обеспечение доступности жилья</t>
    </r>
  </si>
  <si>
    <t>7.1.</t>
  </si>
  <si>
    <r>
      <t>8.</t>
    </r>
    <r>
      <rPr>
        <b/>
        <sz val="7"/>
        <rFont val="Times New Roman"/>
        <family val="1"/>
        <charset val="204"/>
      </rPr>
      <t xml:space="preserve">     </t>
    </r>
    <r>
      <rPr>
        <b/>
        <sz val="14"/>
        <rFont val="Times New Roman"/>
        <family val="1"/>
        <charset val="204"/>
      </rPr>
      <t>Архитектура и градостроительство</t>
    </r>
  </si>
  <si>
    <t>8.1.</t>
  </si>
  <si>
    <t>Подготовка документов территориального планирования.  Внесение изменений в схему территориального планирования</t>
  </si>
  <si>
    <t>в том числе</t>
  </si>
  <si>
    <t>План</t>
  </si>
  <si>
    <t>Факт</t>
  </si>
  <si>
    <t>№ п/п</t>
  </si>
  <si>
    <t>Наименование мероприятия (объекты)¹</t>
  </si>
  <si>
    <t>Объем финансирования, тыс. руб.</t>
  </si>
  <si>
    <t>Наименование поселения</t>
  </si>
  <si>
    <t>Примечание²</t>
  </si>
  <si>
    <t>ИТОГО</t>
  </si>
  <si>
    <t>МЦП «Врачебные кадры»: единовременные выплаты на жилищно-бытовые нужды в размере 500 тыс. руб. при заключении трудового договора сроком на 10 лет, в размере 250 тыс. рублей при заключении дополнительного соглашения к трудовому договору сроком на 6 лет. Вновь принято на работу в учреждения здравоохранения 7 врачей, то позволило улучшить показатель обеспеченности врачебныи кадрами на 4%.</t>
  </si>
  <si>
    <t>мероприятие выполнено в запланированном объеме, финансирование меры осуществлялось в рамках  реализации КЦП «Развитие образования в Краснодарском крае на 2011-2015 годы», ДМЦП «Комплексные меры по охране здоровья учащихся и работников, обеспечению безопасности, улучшению материально-технической базы общеобразовательных учреждений в муниципальном образовании Гулькевичский район» на 2009 – 2013 г.г., что позволило повысить уровень противопожарной и антитеррористической безопасности</t>
  </si>
  <si>
    <t>мероприятие выполнено в запланированном объеме: в 2013г. в ЗМР г.Гулькевичи построена спортивная площадка, оборудована и введена в эксплуатацию, что позволило дополнительно увеличить число занимающихся спортом на 250 человек.</t>
  </si>
  <si>
    <t>выполнено в рамках ДМЦП "Развитие культуры муниципального образования Гулькевичский район на 2012-2014 годы». Творческие коллективы приняли участие в 55-ти конкурсах различных уровней, повысилось качество культурно-массовых мероприятий. Всего  проведено 10511 мероприятий</t>
  </si>
  <si>
    <t>выполнено в запланированном объеме. Библиотеками поселений осуществлена подписка на периодические издания, что позволяет улучшить качество библиотечных услуг. В 2013 году организованно проведение мероприятия"Библио-ночь", направленное на пропаганду книги и чтения</t>
  </si>
  <si>
    <r>
      <t>выполнено в рамках ДМЦП "Развитие культуры</t>
    </r>
    <r>
      <rPr>
        <sz val="14"/>
        <rFont val="Calibri"/>
        <family val="2"/>
        <charset val="204"/>
      </rPr>
      <t xml:space="preserve"> </t>
    </r>
    <r>
      <rPr>
        <sz val="12"/>
        <rFont val="Times New Roman"/>
        <family val="1"/>
        <charset val="204"/>
      </rPr>
      <t>муниципального образования Гулькевичский район на 2012-2014 годы». В 2013 году премией "Лучший работник культуры" награждено 10 работников культуры</t>
    </r>
  </si>
  <si>
    <t>в виду недостактка средств в бюджете городских и сельских поселений мероприятие профинансировано не полном объеме (30,8%)</t>
  </si>
  <si>
    <t>выполнено в полном объеме в рамках ДМЦП "Развитие культуры муниципального образования Гулькевичский район на 2012-2014 годы», стипендию в 2013г. получили 10 лучших учащихся школ дополнительного образования</t>
  </si>
  <si>
    <t>выполнено в пределах финансирования из местного бюджета и внебюджетных источников</t>
  </si>
  <si>
    <t xml:space="preserve">мероприятие не выполнено в связи с отсутствием средств у инвестора. </t>
  </si>
  <si>
    <t xml:space="preserve">мероприятие не выполнено в связи с тем, что не включено в перечень мероприятий КЦП   </t>
  </si>
  <si>
    <t xml:space="preserve">мероприятие выполнено за счет средств ОАО "НЭСК-электросети". В результате чего улучшилось качество электроснабжения жителей п.Красносельский </t>
  </si>
  <si>
    <t xml:space="preserve">мероприятия в 2013 году профинасировано за счет внебюджетных источников в запланированном объеме. В ходе проведенных мероприятий заменены более 10 км водопроводных сетей и 300 м сетей водоотведения. Результатом стало уменьшение количества аварий на сетях водоснабжения, что улучшило качество предоставления коммунальных услуг на территориии Гулькевичского района. Так же отмечено снижение суммарного объема утечек в целом по предприятию МП "Водоканал", это является неоспоримым положительным эффектом.  </t>
  </si>
  <si>
    <t xml:space="preserve">мероприятия в 2013 году профинасировано за счет внебюджетных источников в запланированном объеме. Осуществлен монтаж двух блочных модульных котельных на территории с. Пушкинское. Осуществлен перевод систем отопления квартир 7 многоквартирных домов на автономные источники тепла. Повысилось качество предоставление коммунальной услуги теплоснабжения. Уменьшились затраты теплоснабжающего предприятия на энергоносители, что имеет не малую роль в функционировании предприятия. Для населения уменьшилась общая сумма платы за коммунальные услуги. </t>
  </si>
  <si>
    <t xml:space="preserve">мероприятие реализовано в полном объеме за счет средств местного бюджета. В 2013 г. выполнялись работы по капитальному ремонту (прокладке) тротуаров общественных мест. Данные мероприятия позволили улучшить архитектурный облик населенных пунктов Гулькевичского района, повысить его привликательность для населения, облегчить доступ к общественным местам маломобильным гражданам, а также гражданам пожилого возраста и инвалидам. </t>
  </si>
  <si>
    <t>за 2013 г. получили субсидии на приобретение жилья - 1 семья (Гулькевичское гор. поселение)
 В графу «краевой бюджет» включены также средства федерального бюджета</t>
  </si>
  <si>
    <t>причиной невыполнения мероприятия в запланированные сроки послужило отсутствие средств в бюджете поселения, срок реализации будут перенесены на 2015г.</t>
  </si>
  <si>
    <t>в рамках МЦП поддержки малого и среднего предпринимательства в МО Гулькевичский район на 2012-2014 годы на мероприятия по субсидированию части затрат СМП на ранней стадии деятельности в части приобретения основных средств направлено 783 тыс. руб. из средств краевого и местного бюджетов: оказана поддержка 4 предпринимателям, ставшим на налоговый учет в ранние сроки. На участие в краевых выставочно-ярмарочных мероприятиях, форумах, общероссийских и международных выставках, конкурсах, подготовку презентационных материалов использовано 1,7 млн. руб. средств местного бюджета.</t>
  </si>
  <si>
    <t>мероприятие реализовано в полном объеме . В 2013 году за счет средства местного бюджета подготовлены 28 земельных участков для реализации инвестиционных проектов (инвестиционные площадки)</t>
  </si>
  <si>
    <t>мероприятие реализовано в полном объеме.  При проведении процедуры торгов была достигнута экономия денежных средств. За счет средств местного бюджета подготовлены 3 бизнес-плана инвестиционных проектов (строительство швейного цеха, строительство торгового центра, строительство детского развекательного комплекса с объектами общественного питания), котроые были представлены на XII международном инвестиционном форуме "Сочи 2013"</t>
  </si>
  <si>
    <t>мероприятие реализовано в полном объеме, при проведении процедуры торгов была достигнута экономия бюджетных средств. Участие в XII международном инвестиционном форуме "Сочи 2013"</t>
  </si>
  <si>
    <t>мероприятие реализовано в полном объеме за счет средств местного бюджета. На инвестиционном портале еженедельно размещается информация в сфере инвестиционного развития федерального, краевого и муниципального уровня</t>
  </si>
  <si>
    <t>В 2013 году МКУ МФЦ стал осуществлять деятельность в новом благоусторенном здании с организованным подъездом и стоянкой для автомобилей. В 2013 годуъ за получением государственных муниципальных услуг обратилось и получили таковые 47,5 тыс. чел., что на 500 чел. больше соответствующего периода 2012г.</t>
  </si>
  <si>
    <t>согласно ФЦП "Социальное  развитие села до 2013 года" улучшили свои жилищныеусловия 7 семей молодых специалистов, проживающих в сельской местности.Сумма полученных субсидий составила 6755 тыс. руб. что на 18,6% больше 2012 года</t>
  </si>
  <si>
    <t>согласно государственной программе и мероприятиям по развитию животноводства в части субсидирования затрат наприобретение племенного поголовья, субсидии на поддержку племенного животноводства полученно меньше запланированного на 60% в связи с не осуществлением запланированного приобретения племенного поголовья свиней в ЗАО "Племзавод Гулькевичский"</t>
  </si>
  <si>
    <t>согласно КЦП "Развитие малых форм хозяйствования в АПК на территории Краснодарского края на 2012-2015гг" получено субсидий в 2013г на возмещение части затрат по строительству теплиц для выращивания овощей на 15% больше 2012 г., в связи с этим увличилось производство овощей на 11,3% к 2012г.</t>
  </si>
  <si>
    <t>по генеральному плану зона местоположения земельного участка не соответствовала заявленному объекту. Для получения разрешения на строительство требовалось внесение изменений в градостроительную документацию, что скзалось на перенос начала реализации проекта на более поздний срок и снижение объемов финансирования.</t>
  </si>
  <si>
    <t xml:space="preserve">техническое задание к заявке на открытие кредитной линии находится на экспертизе во Внешэкономбанке, в связи с чем реализация проекта в 2013 году не началась (ожидалось завершение рассмотрения заявки и получение кредитных средств к концу 3 квартала 2013г.) </t>
  </si>
  <si>
    <t xml:space="preserve">оформление земельно-разрешительной документации не было завершено в 2013 году, так как была необходимость внесения изменений в градостроительную документацию. 28.01.2014г. земельный участок площадью 1049 кв.м предоставлен с торгов Кондрашовой С.Н. для реализации данного проекта </t>
  </si>
  <si>
    <t>мероприятие реализовано частично в связи с недостатком денежных средств у инвестора для его финансирования</t>
  </si>
  <si>
    <t xml:space="preserve">мероприятие реализовано в запланированном объемеза счет средств инвестора </t>
  </si>
  <si>
    <t>реализация мероприятий в 2013 году осуществлена за счет краевого и местного бюджетов в пределах выделенных средств. В результате реализации мероприятий в городских и сельских населенных пунктах Гулькевичского райогна отремонтировано 25,8 км дорог и тротуаров</t>
  </si>
  <si>
    <t>в рамках реализации МЦП «Безопасный район» на 2011-2014 годы. Установлены 14 АПК видеоконтроля и видеофиксации, что в дальнейшем позволит снизить количество дорожно-транспортных происшествий.</t>
  </si>
  <si>
    <t>в связи с недостатком средств в бюджете финансирование мероприятия планируется осуществить в 2014 году</t>
  </si>
  <si>
    <t>недостаток денежных средств в бюджете</t>
  </si>
  <si>
    <t>мероприятие профинансировано из местного бюджета в пределах выделенных средств. Организовано проведение спрортивных соревнований, профилактических акций, лекций. Всего в 2013 году проведено 106 мероприятий, в корторых приняли участие 5175 чел.</t>
  </si>
  <si>
    <t>мероприятие выполнено в пределах средств, выделенных из средств местного бюджета на организацию трудовой деятельности несовершеннолетних в возрасте от 14 до 18 лет. За 2013 год трудоустроено 922 чел.</t>
  </si>
  <si>
    <t>мероприятие выполнено в полном объеме. Организованы туристические походы, соревнования, оздоровительные лагери. Всего в 2013 году проведено 40 мероприятий, в которых приняли участие 1398 человек.</t>
  </si>
  <si>
    <t>в рамках государственной программы по организации и проведению общественных работ и КЦП "Содействие занятости населения КК на 2011-2013гг."на оплачиваемые общественные работыв 2013 году трудоустоено 276 человек из числа безработных граждан</t>
  </si>
  <si>
    <t>в рамках ВЦП поддержки малого и среднего предпринимательства в МО Гулькевичский район на 2014г. на мероприятия по субсидированию части затрат СМП на ранней стадии деятельности в части приобретения основных средств направлено 800 тыс. руб. из средств краевого и местного бюджетов: оказана поддержка 3 ИП, ставшим на налоговый учет в ранние сроки. На участие в краевых выставочно-ярмарочных мероприятиях, форумах, общероссийских и международных выставках, конкурсах, подготовку презентационных материалов использовано 2,348  млн. руб. средств местного бюджета.</t>
  </si>
  <si>
    <t>согласно государственной программе и мероприятиям по развитию растениеводства в части поддержки элитного семеноводства на приобретение элитных семян получено  средств в 4 раза меньше против запланированного  по причине того, что в министерстве сельского хозяйства РФ не были предусмотрены субсидии на элитные семена картофеля</t>
  </si>
  <si>
    <t>мероприятияе выполнено частично, финансирование из краевого бюджета и внебюджетных источников - в пределах выделенных средств</t>
  </si>
  <si>
    <t>в рамках государственной программы по организации и проведению общественных работ и ВЦП "Содействие занятости населения КК на 2014-2016гг."на оплачиваемые общественные работыв 2014 году трудоустоено 252 человека из числа безработных граждан</t>
  </si>
  <si>
    <t>выполнено в рамках Постановления администрации муниципального образования «Об утверждении перечня мероприятий по реализации государственной политики в области культуры на территории муниципального образования Гулькевичский район на 2014 год».Творческие коллективы приняли участие в 56-ти конкурсах различных уровней,  проведено 10778 мероприятий</t>
  </si>
  <si>
    <t>выполнено в запланированном объеме. Библиотеками поселений осуществлена подписка на периодические издания, что позволяет улучшить качество библиотечных услуг. В 2014 году организованно проведение мероприятия"Библионочь", направленное на пропаганду книги и чтения, «По волнам памяти», проведен краевой семинар-практикум</t>
  </si>
  <si>
    <t>в 2014 году премией "Лучший работник культуры" награждено 10 работников культуры</t>
  </si>
  <si>
    <t>мероприятие профинансировано из бюджетов городских  и сельских поселений в пределах выделенных средств - 60,8% от запланированного объема. Объем расходов из внебюджетных источников превысил плановые значения в 5 раз, что связано с расширением внебюджетной деятельности учреждений культуры</t>
  </si>
  <si>
    <t>выполнено в пределах выделенных из бюджета средств.В 2014 году библиотечный фонд увеличился на 9,2% к уровню 2013 года</t>
  </si>
  <si>
    <t>мероприятие выполнено в пределах выделенных средств из краевого и местного бюжетов, проиведен капитальный ремонт систем отопления, автоматической пожарной сигнализации, водоснабжения и санузлов в 3-х учреждениях культуры, завершены работы по ремонту зрительного зала МБУК КДЦ "Лукоморье". В 2015 году учреждениями культуры поданы заявки на участие в Государственной программе «Развитие культуры» для осуществления капитальных ремонтов зданий.</t>
  </si>
  <si>
    <t>ввиду недостатка средст в бюджете муниципального образованияГулькевичский район, сроки реализации мероприятия( строительство) перенесены на 2016 год</t>
  </si>
  <si>
    <t>ввиду недостатка средств местного бюджета, сроки реализации мероприятия перенесены на на более поздние сроки</t>
  </si>
  <si>
    <t>мероприятие выполнено в пределах выделенных средств из краевого и местного бюжетов. Приобретены музыкальные инструменты, мебель, офисная техника, произведен ремонт кровли МБОУ ДОД ДМШ г.Гулькевичи</t>
  </si>
  <si>
    <t>выполнено в полном объеме, в 2014г. Стипендиатами стали 10 лучших учащихся школ дополнительного образования</t>
  </si>
  <si>
    <t>мероприятие профинансировано в пределах имеющихся средств МАУК ЦДК "Зодиак". В 2014 году проведена замена экрана, приобретено сценическое и звуковое оборудование</t>
  </si>
  <si>
    <t>за счет средств бюджета МО Гулькевичский район и внебюджетных средств (собственных средств учреждений культуры) в 2014 году обучение прошли 90 работников учреждений культуры и дополнительного образования</t>
  </si>
  <si>
    <t>49,2</t>
  </si>
  <si>
    <t>финансирование мероприятия осуществлялось за счет средств местного бюджета в пределах выделенных средств. Проведены мероприятия: концертно-развлекательные программы посвященные Дню России; Митинг посвященный "Дню Памяти и скорби", освобождению г. Гулькевичи от немецко-фашистских захватчиков, День Победы; месячник оборонно-патриотической и военно-патриотической работы, акции, круглые столы и спортивные мероприятия; Автопробег по местам боевой славы, посвященные Дню защитника Отечества; фестиваль героико-патриотической песни "Пою мое Отечество" и др.</t>
  </si>
  <si>
    <t>120</t>
  </si>
  <si>
    <t>мероприятие профинансировано из местного бюджета в пределах выделенных средств. В 2014 году проведены мероприятия: акции в рамках Международного дня борьбы с наркоманией, "Антитабак"; тематические программы "Здоровый образ жизни", спортивные мероприятия с беседой "Ваше отношение к здоровому образу жизни", молодежный фестиваль уличных видов спорта и дворовых игр "Здоровое поколение", соревнования по футболу, автопробег "Мы выбираем жизнь" и другие акции, тематические программы, викторины, лектории</t>
  </si>
  <si>
    <t>2429,5</t>
  </si>
  <si>
    <t>мероприятие по организации трудовой деятельности несовершеннолетних в возрасте от 14 до 18 лет выполнено за счет средств местного бюджета в запланированном объеме. За 2014 год - трудоустроено 1020 чел.</t>
  </si>
  <si>
    <t>428,2</t>
  </si>
  <si>
    <t>мероприятие выполнено в полном объеме. Организованы туристические походы, соревнования, оздоровительные лагери. Всего в 2014 году проведено 98 мероприятий, в которых приняли участие 3628 человек.</t>
  </si>
  <si>
    <t>Капитальный ремонт автомобильных дорог общего пользования Гулькевичского городского поселения (ул.Горького от ул. Комсомольской до ул. Короткова, Кирова  от ул. Привокзальной до ул. Симонова, ул. Некрасова от ул. Привокзальной до ул. Короткова,   ул. Садовой  с.Майкопское)</t>
  </si>
  <si>
    <t>в виду отстутствия средств у инвестора реализация мероприятия перенесены на 2015 год</t>
  </si>
  <si>
    <t>мероприятие реализовано в полном объеме, при проведении процедуры торгов была достигнута значительная  экономия бюджетных средств. Участие в XIII международном инвестиционном форуме "Сочи 2014"</t>
  </si>
  <si>
    <t>мероприятие реализовано в полном объеме. За счет средств местного бюджета подготовлены 15 бизнес-планов инвестиционных проектов, представленных на XIII международном инвестиционном форуме "Сочи 2014"</t>
  </si>
  <si>
    <t>мероприятие реализовано в полном объеме, завершена реконструкция автоклавного отделения склада готовой продукции</t>
  </si>
  <si>
    <t xml:space="preserve">мероприятия по разработке программы комплексного развития систем коммунальной инфраструктуры поселения будут реализованы в 2015 году </t>
  </si>
  <si>
    <t>запланированные мероприятия не выполнены в связи с тем что в настоящее время  на территори МО Гулькевичский район ведется работа по внесению изменений в генеральные планы 11 городских и сельских поселений. Планирется завершение работ во II квартале 2015г. Внесение изменений в СТП района возможно только после утвержденных изменений внесенных в генеральные планы. Завершение работ планируется к концу 2015года.</t>
  </si>
  <si>
    <t xml:space="preserve">                           Информация о реализации мероприятий, утвержденных Программой социально-экономического развития </t>
  </si>
  <si>
    <t xml:space="preserve">реализация мероприятия осуществлялась за счет средств краевого и местного бюджетов, а также за счет внебюджетных источников, при этом из внебюджетных источников (средства МП "Водоканал") было выделено в 2,5 раза больше запланированного. Все это позволило провести работы по замене водонапорных башен, трубопроводов, инженерного оборудования, что в конечном итоге привело к уменьшению объема неучтенных потерь воды (утечек) и улучшения качества предоставления коммунальной услуги холодного водоснабжения в целом   </t>
  </si>
  <si>
    <t>в 2014 году на мероприятия по землеустройству и землепользованию выделено 110, тыс. руб., на подготовку землеустроительной документации 800,0 тыс. руб.</t>
  </si>
  <si>
    <t>Реконструкция автодороги по ул. Короткова от ул.Торговой до ул. Октябрьской в Гулькевичском городском поселении</t>
  </si>
  <si>
    <t>12.1.1</t>
  </si>
  <si>
    <t>12.1.2</t>
  </si>
  <si>
    <t>12.1.3</t>
  </si>
  <si>
    <t>Капитальный ремонт автомобильных дорог общего пользования Николенского сельского поселения (х.Вербовый ул.Заречная от дома № 381 до дома № 401)</t>
  </si>
  <si>
    <t>Капитальный ремонт автомобильных дорог общего пользования Новоукраинского сельского поселения (с.Новоукраинское, ул.Дорожная 500 м (от ул.Подгорной до МТФ № 2); ул.Красная 210 м (от ул.Красной до СТФ); ул.Прикубанская 450 м (от ул.Красной до ул.Подлесной); ул.Свободы 750 м; ул.Октябрьская 650 м; ул.Прикубанская 400 м; ул.Школьная 120 м; тротуар по ул.Красной: от ул.Мичурина до ул.Родниковская 250 м;  от ул.Первомайская до ул.Мира 300 м)</t>
  </si>
  <si>
    <t>12.1.4</t>
  </si>
  <si>
    <t>12.1.5</t>
  </si>
  <si>
    <t xml:space="preserve">Капитальный ремонт автомобильных дорог общего пользования Гирейского городского поселения (ул. 8 Марта от ул. Заводская до ул. Ленина, ул. Восточной от  дома №5 до дома № 14, ул. Октябрьская от  дома №2 доул. Почтовой, пер. Тихий от  ул. Ленина до ул. Школьной, ул. Лермонтова)                                                                      </t>
  </si>
  <si>
    <t xml:space="preserve">Капитальный ремонт  автомобильных дорог общего пользования Красносельского сельского  поселения (ул. Кооперативная, ул. 60 лет СССР, ул. Почтовая, ул. Школьная, ул. Лесная) </t>
  </si>
  <si>
    <t>Гиреское городское поселение Гулькевичского района</t>
  </si>
  <si>
    <t>12.1.6</t>
  </si>
  <si>
    <t>12.1.7</t>
  </si>
  <si>
    <t>Капитальный ремонт автомобильных дорог общего пользования  сельского поселения Венцы-Заря (ул. Пионерская п. Венцы, ул. Комсомольская х.Духовской, ул. Мира п. Заря)</t>
  </si>
  <si>
    <t>12.1.8</t>
  </si>
  <si>
    <t>Капитальный ремонт автомобильных дорог общего пользования Комсомольского сельского поселения (ул.Шукшина, ул.Репина, ул.Зеленая, ул.Молодежная х. Тельман, ул.Школьная п. Комсомольский)</t>
  </si>
  <si>
    <t>Венцы-Заря сельское поселение Гулькевичского района</t>
  </si>
  <si>
    <t>12.1.9</t>
  </si>
  <si>
    <t>Капитальный ремонт автомобильных дорог общего пользования Скобелевского сельского поселения (ул.Мира от ул. Колхозной до ул. Школьной  ст. Скобелевская; ул. Мира от пер. Молодёжного до ул. Западной; пер. Спортивный ст. Скобелевская )</t>
  </si>
  <si>
    <t>12.1.10</t>
  </si>
  <si>
    <t>12.1.11</t>
  </si>
  <si>
    <t>Капитальный ремонт автомобильных дорог общего пользования Отрадо-Кубанского сельского поселения (с.Отрадо-Кубанское, ул.Красная от ул.Ленина до ул. Юго-Западной, тротуар по ул.Ленина от ул.Красной до ул.Партизанской, по ул.Партизанской от ул.Ленина до дома № 24)</t>
  </si>
  <si>
    <t>12.1.12</t>
  </si>
  <si>
    <t>12.1.13</t>
  </si>
  <si>
    <t>12.1.14</t>
  </si>
  <si>
    <t>Капитальный ремонт автомобильных дорог общего пользования Тысячного сельского поселения (ул. Мира х.Тысячный)</t>
  </si>
  <si>
    <t>Капитальный ремонт автомобильных дорог общего пользования Пушкинского сельского поселения (ул. Советская  с. Пушкинское)</t>
  </si>
  <si>
    <t>Капитальный ремонт автомобильных дорог общего пользования Соколовского сельского поселения (ул. Ленина 200 м, ул.Черкасова 150 м с. Соколовское, ул Гагарина 200 м х. Алексеевский)</t>
  </si>
  <si>
    <t>Капитальный ремонт и ремонт автомобильных дорог общего пользования местного значения, не включенных в "Дорожную карту" в 2014 году</t>
  </si>
  <si>
    <t>мероприятие выполено за счет средств краевого и местного бюджетов</t>
  </si>
  <si>
    <t>Курсы повышения квалификации работников учреждений дополлнительного образования</t>
  </si>
  <si>
    <t>мероприятие не выполнено в связи с тем,что в 2014г. не включено в перечень объектов Государственной программы Краснодарского края "Развитие физической культуры и спорта" для софинансирования из средств краевого бюджета</t>
  </si>
  <si>
    <t xml:space="preserve"> с целью обеспечения безопасности жизнедеятельности граждан приобретены и установлены 28 камер видеонаблюдения с ИК прожекторами. Проводится аукцион в электронной форме на установку камер видеонаблюдения. </t>
  </si>
  <si>
    <t xml:space="preserve">мероприятие профинансировано в пределах выделенных средств из краевого бюджета и внбюджетных источников </t>
  </si>
  <si>
    <t xml:space="preserve">мероприятия КЦП "Развитие малых форм хозяйствования в АПК на территории Краснодарского края на 2012-2015гг" профинансированы на 67, 4%, за 2014 год предоставлено субсидий КФХ и ИП за реализацию мяса КРС в сумме 2335,4 тыс. руб., молока 1800,4 тыс. руб., на  строительства теплиц  2768,1 тыс. руб., на приобретение с/х животных 1260,2 тыс. руб. </t>
  </si>
  <si>
    <t>выполнено в полном объеме. В 2013 году увеличение библиотечных фондов составило 9,2%</t>
  </si>
  <si>
    <t>мероприятие выполнено в запланированном объеме. Учреждениями культуры приобретены музыкальные инструменты, сценическая площадка, звуковое оборудование, офисная техника.</t>
  </si>
  <si>
    <t xml:space="preserve">в связи с недостатком средств в местном бюджете, мероприятие не удалось выполнить в запланированном объеме. Тем не менее, эффект от выполненных работ значителен: улучшился архитектурный облик населенных пунктов Гулькевичского района, удалось облегчить доступ маломобильным гражданам, а также гражданам пожилого возраста и инвалидам к общественным местам </t>
  </si>
  <si>
    <t xml:space="preserve">мероприятие реализовано в полном объеме за счет средств краевого и местного бюджета. Выполнены работы в трех поселениях Гулькевичскаого района. Реализация мероприятий позволила улучшить архитиктурный облик населенных пунктов, способствует снижению аварийных ситуаций на автодорогах, уменьшению количества административных и уголовных правонарушений на территории поселений.  </t>
  </si>
  <si>
    <t>мероприятие в 2014 году не выполнено в связи с отсутствием финансирования</t>
  </si>
  <si>
    <t>в 2014 году  - 1 семья (Гулькевичское гор. поселение) получила субсидии на приобретение жилья</t>
  </si>
  <si>
    <t xml:space="preserve">в связи с отсутствием финансирования планируется внести изменнения в Программу СЭР МО Гулькевичский район на 2013-2017 годы в части сроков реализации мероприятия на 2015г. </t>
  </si>
  <si>
    <t>мероприятие выполнено в полном объеме, ввод завода  в эксплуатацию ожидается во II квартале 2015 года, дополительно открывается  140   рабочих мест</t>
  </si>
  <si>
    <t>12.2.</t>
  </si>
  <si>
    <t xml:space="preserve">мероприятие профинансировано и выполнено в запланированном объеме </t>
  </si>
  <si>
    <t>приобретение, установка и техническое обслуживание камер видеонаблюдения</t>
  </si>
  <si>
    <t>в 2014 году осуществлены пуско-наладочные работы аппаратно-программного комплекса движения транспортных средств. Допонительное оборудование и установка 28 камер видеонаблюдения с ИК прожекторами</t>
  </si>
  <si>
    <t xml:space="preserve"> мероприятие реализовано в полном объеме за счет средств средств ФОМС и в рамках КЦП «Программа модернизации здравоохранения Краснодарского края». В результате реализации мероприятия улучшилось состояние материально-технической базы МБУЗ ЦРБ Гулькевичского района, проведен капитальный ремонт 4 обьектов. </t>
  </si>
  <si>
    <t>мероприятие реализовано частично в пределах финансирования из краевого бюжета.В 2014 году осуществлен капитальный ремонт акушерско-гинекологического корпуса МБУЗ "ЦРБ Гулькевичского района"</t>
  </si>
  <si>
    <t>в связи с  не осуществлением финансирования из краевого бюджета и недостатком средств в местном бюджете, капитальный ремонт Отрадо-Ольгинской участковой больницы в 2014 году не проводился</t>
  </si>
  <si>
    <t>в связи с  не осуществлением финансирования из краевого бюджета и недостатком средств в местном бюджете, капитальный ремонт Отрадо-Кубанской  участковой больницы в 2014 году не проводился</t>
  </si>
  <si>
    <t>капитальный ремонт фельдшерско-акушерских пунктов в 2014 году не проводился по причине дифицита бюджетных средств</t>
  </si>
  <si>
    <t>в связи с завершением ремонта отделений МБУЗ ЦРБ мероприятие реализовано частично, полностью оснащено новой мебелью и инвентарем здание детской поликлиники и женской консультации на 425 посещений в смену и дневным стационаром на 20 коек.</t>
  </si>
  <si>
    <t>финасирование осуществлялось частично за счет МЦП «Приближение специализирован-ной медицинской помощи жителям села в муниципальном образовании Гулькевичский район», оснащена мебелью и оборудованием амбулатория на 120 посещений в смену.</t>
  </si>
  <si>
    <t>оснащение медицинским технологическим оборудованием согласно табеля оснащения МБУЗ "ЦРБ Гулькевичского района" в 2014 году не осуществлялось по причине дифицита бюджетных средств</t>
  </si>
  <si>
    <t xml:space="preserve">создан офис врачей общей практики в сельском поселении Кубань.За счет средст краевого бюджета проведена полная реконструкция и оснащение оборудованием амбулатории на 150 посещений в смену и дневным стационаром на 20 коек, что позволило приблизить оказание медицинских услуг сельским жителям. </t>
  </si>
  <si>
    <t>финасирование осуществлялось за счет МЦП «Приближение специализированной медицинской помощи жителям села в муниципальном образовании Гулькевичский район», средства направлены на проведение "Дней здоровья" в населенных пунктах Гулькевичского района.Всего за 2013 год проведено 54 мероприятия.</t>
  </si>
  <si>
    <t>финансрование мероприятия в 2014 году не осуществлялось по причине дифицита бюджетных средств</t>
  </si>
  <si>
    <t>в 2014 году осуществлялся подбор земельного участка под строительство жилого дома для врачей. В виду напряженного бюджета финансирование строительства будет осуществляться в более поздние сроки действия Программы СЭР</t>
  </si>
  <si>
    <t>проведен аукцион на право заключения договора на подготовку ПСД на строительство ДОУ в с.Новоукраинское и реконструкцию МБДОУ №2 г.Гулькевичи. M28</t>
  </si>
  <si>
    <t>подготовлен пакет документов для участия в государственной программе КК "Социально-экономическое и территориальное развитие муниципальных образований КК по софинансированию из краевого бюджета мероприятия по выкупу д/с в с.Новоукраинское. Реализация - в 2015 году</t>
  </si>
  <si>
    <t>в виду отсутствия финансирования реализация мероприятия перенесена на 2015 год</t>
  </si>
  <si>
    <t>проведены аукционы на право заключение договоров на выполнение работ по капитальному ремонту пищеблоков образовательных учреждений. Сроки выполнения 2014 год</t>
  </si>
  <si>
    <t>за счет средств бюджетв МО Гулькевичский район проведена реконструкция пищеблоков общеобразовательных учреждений:  МБОУ СОШ № 4 г. Гулькевичи,  МБОУ СОШ  23 х.Тысячный</t>
  </si>
  <si>
    <t>мероприятие выполнено в запланированном объеме, финансирование меры осуществлено в рамках  реализации КЦП «Развитие образования в Краснодарском крае на 2011-2015 годы», МЦП «Развитие образования в Гулькевичском районе» на 2011-2015 гг., что позволило значительно улучшить состояние материально-технической базы общеобразовательных учреждений, что позитивно отразилось на качестве занятий физической культурой и уровне физической подготовки учащихся.</t>
  </si>
  <si>
    <t>мероприятие выполнено в запланированном объеме, финансирование меры осуществлено в рамках  реализации КЦП «Развитие образования в Краснодарском крае на 2011-2015 годы», МЦП «Развитие образования в Гулькевичском районе» на 2011-2015 гг., реализация мероприятия позволила благоустроить общеобразовательные учреждения, а также снизить риск заболеваемости учащихся простудными заболеваниями.</t>
  </si>
  <si>
    <t>в связи с напряженным исполнением бюджета МО Гулькевичский район реализация мероприятия будет осуществляться в более поздние сроки</t>
  </si>
  <si>
    <t>мероприятие выполнено в запланированном объеме, финансирование меры осуществлено в рамках  реализации КЦП «Развитие образования в Краснодарском крае на 2011-2015 годы», ДМЦП «Комплексные меры по охране здоровья воспитанников и работников, обеспечению безопасности функционирования, улучшению материально-технической базы дошкольных образовательных учреждений в муниципальном образовании Гулькевичский район» на 2009-2013 г.г., что позволило повысить противопожарную и антитеррористическую безопасность ДОУ.</t>
  </si>
  <si>
    <t>мероприятие выполнено в заплпанированном объеме: приобретено оборудования и иснвентарь для МДОУ №38, МДОУ №26</t>
  </si>
  <si>
    <t>мероприятие выполнено в запланированном объеме. Приобретено оборудование, учебные пособия, учебники для осуществления учебного процесса для всех 25 школ МО Гулькевичский район,в 15 общеобразовательных учреждениях установлены камеры видеонаблюдения.</t>
  </si>
  <si>
    <t>мероприятие не выполнено в связи с отсутствием финансирования и планируется к реализации в 2014 году</t>
  </si>
  <si>
    <t xml:space="preserve">мероприятие выполнено частично в пределах выделенных средств из краевого бюджета. Приобетено  музыкальное, спортивное оборудование ДЮСШ №1 и ЦРДиЮ, приобретена спортивная форма </t>
  </si>
  <si>
    <t>мероприятие не выполнено в связи с тем,что в 2013г. не включено в перечень объектов КЦП «Развитие спортивных сооружений в Краснодарском крае на 2013-2015 годы</t>
  </si>
  <si>
    <t>мероприятие выполнено в запланированном объеме за счет средств местного бюджета: приобретено спортивное оборудование, инвентарь и спортивная форма для оснащения 2-х спортивных школ и 2-х Центров физической подготовки, в которых занимаются 2915 учащихся</t>
  </si>
  <si>
    <t>мероприятие выполнено в запланированном объеме за счет средств местного бюджета. В 2014 г. на чемпионаты и первенства Краснодарского края командировано 38 команд (507 человек)</t>
  </si>
  <si>
    <t>в рамках КЦП «Газификация населенных пунктов Краснодарского края» на 2012-2016 годы, МЦП «Газификация населнных пунктов на территории МО Гулькевичский район» на 2012-2016 годы подведен газопровод ВД к п.Дальний, осуществлена газификация х.Кузнецов Пушкинского с/п, осуществлен пуск газа в п.Заря, что позволило газифицировать 179 домовладений (496 чел.), осуществлен пуск газопровода низкого давления по ул.Ленинградской г.Гулькевичи, завершено стрительство распределительного газопровода низкого давления в Отрадо-Ольгинском с/п протяженностью 44826 м газифицировано 5 улиц, осуществлен пуск газа низкого давления в Северо-Восточном микрорайоне, газифицировано 76 жилых домов. В результате выполнения указанных мероприятий увеличилась протяженность газорвой сети по сравнению с 2012г. на 38 км и составила 1031 км, прцент газификации увеличился по сравнению с 2012г. на 3,5% и сотавил 77,0%</t>
  </si>
  <si>
    <t>в рамках КЦП «Газификация населенных пунктов Краснодарского края» на 2012-2016 годы, плана мероприятий по газификации населенных пунктов МО Гулькевичский район на 2014 год  завершено строительство распределительного газопровода низкого давления в Отрадо-Ольгинском с/п протяженностью 5470 м газифицировано 5 улиц, завершено строительство газопровода ВД в с. Новомихайловское (1 этап), протяженностью 7253 м,  осуществлен пуск газа низкого давления в Северо-Восточном микрорайоне, газифицировано 76 жилых домов. В результате реализации мероприятий увеличилась протяженность газовой сети по сравнению с 2013г. на 13 км и составила 1044 км, уведичился уровн газификации  по сравнению с 2013г. на 3,8% и составил 77,8%</t>
  </si>
  <si>
    <t>мероприятие выполнено в полном объем. В 2014 году   за счет средств местного бюджета повысили квалификацию 40 работников дошкольных образовательных учреждений</t>
  </si>
  <si>
    <t>мероприятие выполнено в полном объем. В 2014 году   за счет средств местного бюджета повысили квалификацию 27 работников общеобразовательных учреждений</t>
  </si>
  <si>
    <t>мероприятие выполнено в полном объем. В 2014 году   за счет средств местного бюджета повысили квалификацию 15  работников общеобразовательных учреждений</t>
  </si>
  <si>
    <t>мероприятие профинансировано в полном объеме.  Организовано проведение интелектуальных игр, конкурсов, концертов ("Что? Где? Когда?", "КВН" и т.д.) Всего за 2013 г. Проведено 166 мероприятий, в которых приняли участние 4901 чел</t>
  </si>
  <si>
    <t>мероприятие профинансировано из местного бюджета в пределах выделенных средств. Оргагизовано на муниципальном этапе конкурса современного молодежного творчества "Свежий ветер",  проведено 5  интеллектуальных игр "Что? Где? Когда?", КВН и др.</t>
  </si>
  <si>
    <t>Приложение 1</t>
  </si>
  <si>
    <t>1.1.2.</t>
  </si>
  <si>
    <t>Капитальный ремонт участковой больницы сельского поселения Венцы-Заря</t>
  </si>
  <si>
    <t>сельское поселение Венцы-Заря Гулькевичского района п.Венцы</t>
  </si>
  <si>
    <t xml:space="preserve">Капитальный ремонт Отрадо-Ольгинской участковой больницы </t>
  </si>
  <si>
    <t>1.1.6.</t>
  </si>
  <si>
    <t>Капитальный ремонт Гирейской районной больницы</t>
  </si>
  <si>
    <t>Гирейское городское поселение Гулькевичского район, п.Гирей</t>
  </si>
  <si>
    <t>капитальный ремонт фельдшерско-акушерских пунктов в 2015 году не проводился по причине дифицита бюджетных средств</t>
  </si>
  <si>
    <t>1.1.8.</t>
  </si>
  <si>
    <t>Капитальный ремонт здания филиала детской поликлиники центральной районной больницы</t>
  </si>
  <si>
    <t>Гулькевичское городское поселение, г.Гулькевичи, ул.Энергетиков</t>
  </si>
  <si>
    <t>проведение капитального ремонта здания филиала детской поликлиники центральной районной больницы не планируется в связи с нецелесообразностью  (здание не эксплуатируется).</t>
  </si>
  <si>
    <t>Капитальный ремонт дошкольных учреждений:  МБДОУ ЦРР д/с № 30 п. Комсомольский (дополнительно 60 мест); МБДОУ д/с № 26 пос. Венцы (80 мест); медицинского кабинета и навеса  МБДОУ   № 22 п.Урожайный, МДОУ №1, 8, 13, 14, 15, 16, 52 г.Гулькевичи, МБДОУ №9 п.Ботаника, МБДОУ № 20, 21, 24, 25 с/п Кубань, МБДОУ №31 х.Тельма, МБДОУ № 38 с.Отрадо-Кубанское, МБДОУ №38 с.Отрадо-Кубанское, МБДОУ №39 с.Соколовское, МБДОУ №42 с.Николенское, МБДОУ №47 х.Тысячный, МБДОУ №48 с.Пушкинское, МБДОУ №49 х.Чаплыгин - ремонт кровли, пищеблоков, систем отопления, канализации, замена окон и др.</t>
  </si>
  <si>
    <t>мероприятие выполнено частично: проведен капитальный ремонт двух детских садов МБДОУ ЦРР д/с № 30 в п.Комсомольский на 60 мест, МБДОУ д/с №26 п. Венцы 26 на 80 мест. Финансирование осуществлялось в рамках КЦП «Развитие системы дошкольного образования в Краснодарском крае» на 2010 - 2015 гг, МЦП «Развитие образования в Гулькевичском районе» на 2011-2015 гг за счет средств краевого и местного бюджета. Проведение капитального ремонта МБДОУ д/с  №22 в п. Урожайный планируется осуществлять в 2016 году</t>
  </si>
  <si>
    <t>в том числе: Капитальный ремонт МБДОУ ЦРР д/с № 30, п.Комсомольский (60 мест); МБДОУ д/с № 26, п.Венцы (80 мест); МБДОУ № 22, п.Урожайный (дорожная карта)</t>
  </si>
  <si>
    <t>осуществлен капитальный ремонт МБДОУ ЦРР д/с № 30, п.Комсомольский (60 мест) из краевого бюджета выделено 1200 тыс. руб.; МБДОУ д/с № 26, п.Венцы (80 мест) из краевого бюджета выделено 17873,7 тыс. руб., из бюджета МО - 2497 тыс. руб.. В виду дефицита бюджетных средств сроки проведения  капитального ремонта МБДОУ № 22, п.Урожайный перенесены на 2016 год . Сумма средств будет уточнена при составлении сметы расходов на данное мероприятие в 2016 году</t>
  </si>
  <si>
    <t>в том числе по дорожной карте</t>
  </si>
  <si>
    <t xml:space="preserve">Капитальный ремонт МБДОУ № 13,14,15, г.Гулькевичи; МБДОУ № 20, 21, с/п Кубань
</t>
  </si>
  <si>
    <t>Гулькевичское городское поселение, сельское поселение Кубань Гулькевичского района</t>
  </si>
  <si>
    <t>мероприятие выполнено в 2013 году</t>
  </si>
  <si>
    <t>в том числе: Строительство дошкольного учреждения, с.Новоукраинское (280 мест)</t>
  </si>
  <si>
    <t>Строительство дошкольных учреждений, г.Гулькевичи (210 мест), п.Гирей (160 мест), с.Майкопское (110 мест)</t>
  </si>
  <si>
    <t xml:space="preserve">Гулькевичское городское поселение, Гирейское городское поселение Гулькевичского района </t>
  </si>
  <si>
    <t xml:space="preserve">для реализации мероприятия по реконструкции дошкольных учреждений в г.Гулькевичи, х.Духовский, ст.Скобелевская Управлением образования администрации МО Гулькевичский район подготовлена и направлена заявка на софинансирование из краевого бюджета </t>
  </si>
  <si>
    <t xml:space="preserve">Реконструкция дошкольный учреждений, х.Духовский (40 мест), ст.Скобелевская (40 мест) </t>
  </si>
  <si>
    <t>Венцы -Заря сельское поселение , Скобелевское поселение Гулькевичского района</t>
  </si>
  <si>
    <t>Капитальный ремонт пищеблока  МБОУСОШ № 4 г. Гулькевичи</t>
  </si>
  <si>
    <t>проведен аукцион на право заключение договора на выполнение работ по капитальному ремонту пищеблока МБОУ  СОШ №4 г.Гулькевичи. Срок выполнения 2014 год</t>
  </si>
  <si>
    <t>Капитальный ремонт пищеблока  МБОУСОШ № 23 х.Тысячный</t>
  </si>
  <si>
    <t>проведен аукцион на право заключение договора на выполнение работ по капитальному ремонту пищеблока МБОУ  СОШ №23 х.Тысячный. Срок выполнения 2014 год</t>
  </si>
  <si>
    <t xml:space="preserve">мероприятие выполнено в полном объеме </t>
  </si>
  <si>
    <t>за счет средств краевого и местного бюджетов проведен капитальный ремонт спортивных залов МБОУ СОШ № 5, МБОУ СОШ № 8, МБОУ СОШ № 9, МБОУ СОШ № 16</t>
  </si>
  <si>
    <t>Капитальный ремонт спортивных залов МАОУСОШ № 3, 4, 7, г.Гулькевичи; МБОУСОШ № 15, с.Отрадо-Кубанское</t>
  </si>
  <si>
    <t>Гулькевичское городское поселение, Отрадо-Кубанское сельское поселение Гулькевичского района</t>
  </si>
  <si>
    <t>из них:</t>
  </si>
  <si>
    <t>Капитальный ремонт спортивного зала МАОУ СОШ №3 г.Гулькевичи</t>
  </si>
  <si>
    <t>выполнено в запланированном объеме</t>
  </si>
  <si>
    <t>Капитальный ремонт спортивного зала МАОУ СОШ №4 г.Гулькевичи</t>
  </si>
  <si>
    <t>Капитальный ремонт спортивного зала МАОУ СОШ №7 г.Гулькевичи</t>
  </si>
  <si>
    <t>Капитальный ремонт спортивного зала МБОУ СОШ №15 с.Отрадо-Кубанское</t>
  </si>
  <si>
    <t>Капитальный ремонт спортивного зала МБОУСОШ № 5 г.Гулькевичи</t>
  </si>
  <si>
    <t>Капитальный ремонт спортивного зала МАОУСОШ № 1 г.Гулькевичи</t>
  </si>
  <si>
    <t>Капитальный ремонт спортивного зала МБОУСОШ № 2 г.Гулькевичи</t>
  </si>
  <si>
    <t>Капитальный ремонт спортивного зала МБОУСОШ № 19 ст.Скобелевской</t>
  </si>
  <si>
    <t>мероприятие реализованов полном объеме в 2013 году</t>
  </si>
  <si>
    <t>мероприятие не выполнено в виду напряженного исполнения бюджета МО Гулькевичский район, сроки исполнения перенесены на более поздние сроки</t>
  </si>
  <si>
    <t xml:space="preserve">Капитальный  ремонт общеобразовательных учреждений (ремонт кровли, спортзалов, ремонт систем отопления, благоустройство) МБОУ  СОШ № 16, п.Красносельский; МБОУ СОШ № 25, п.Ботаника   </t>
  </si>
  <si>
    <t>Красносельское городское поселение Гулькевичского района, Отрадо-Кубанское сельское поселение Гулькевичского района</t>
  </si>
  <si>
    <t>мероприятие не выполнено в виду напряженного исполнения бюджета МО Гулькевичский район, сроки реализации  перенесены на 2016 год</t>
  </si>
  <si>
    <t>Капитальный  ремонт общеобразовательных учреждений (ремонт кровли, спортзалов, ремонт систем отопления, благоустройство) МБОУ СОШ № 5, г.Гулькевичи; МБОУ СОШ № 6, х.Тельман; МБОУ СОШ № 22, п.Кубань</t>
  </si>
  <si>
    <t>Гулькевичскон городское поселение, Комсомольское сельское поселение, сельское поселение Кубань Гулькевичского района</t>
  </si>
  <si>
    <t xml:space="preserve">Капитальный ремонт МБОУ ДОД ЦРТДиЮ </t>
  </si>
  <si>
    <t>за счет средств краевого и местного бюджетов приобретено учебное, игровое оборудование, учебные пособия для 30 ДОУ района, произведен монтаж систем видеонаблюдения в 6 ДОУ</t>
  </si>
  <si>
    <t>отделом физической культуры и спорта администрации МО Гулькевичский район подготовлены и направлены  в министерство физической культуры  спорта КК документы для участия в государственной программы КК "Развитие физической культуры и спорта". В связи не включением мероприятия в перечень объектов КК для софинансирования из средств краевого бюджета в 2015 году, реализация мероприятия будет осуществляться в более поздние сроки (уточняются)</t>
  </si>
  <si>
    <t>3.1.4.</t>
  </si>
  <si>
    <t>Реконструкция спортивного залах.Тысячный</t>
  </si>
  <si>
    <t>Тысячное сельское поселениеГгулькевичского района, х.Тысячный</t>
  </si>
  <si>
    <t>3.1.5.</t>
  </si>
  <si>
    <t>Строительство спортивного зала на территории СОШ №6 х.Тельман</t>
  </si>
  <si>
    <t>Комсомольское сельское поселение Гулькевичского района х.Тельман</t>
  </si>
  <si>
    <t>мероприятие выполнено частично в пределах выделенных средств из местного бюджета. В 2014 году из краевого бюджета средства  не выделялись, за счет  средств бюджета МО Гулькевичский район  приобретен спортивный инвентарь, оборудование и спортивная форма для оснащения спортивных учреждений района, в которых обучается 2955 чел., также приобретен автомобиль для отделения велоспорта ЦСП "Заря"</t>
  </si>
  <si>
    <t>Строительство и обустройство многофункциональной спортивной площадки, г.Гулькевичи, ул.Симонова, 137, Гулькевичское городское поселение</t>
  </si>
  <si>
    <t>мероприятие выполнено в полном объеме. В 2015 году премией "Лучший работник культуры" награждено 10 работников культуры</t>
  </si>
  <si>
    <t>Поддержка фестивальной деятельности, проведение социально-значимых культурно-досуговых мероприятий, участие в конкурсах на различных уровнях культурно-досуговыми учреждениями поселений (22 учреждения)</t>
  </si>
  <si>
    <t>ввиду недостатка средст в бюджете МО Гулькевичский район, осуществлен только ремонт кровли учреждения культуры в сельском поселении Кубань.  Напралены заявки на участие в государственной программе «Развитие культуры» по 9 учреждениям культуры сельских и городских поселенийна софинансирование мероприятия из средств краевого бюджета.Реализации мероприятия - капитальный ремонт 16 учреждений культуры перенесены на 2016 год.</t>
  </si>
  <si>
    <t>ввиду недостатка средств местного бюджета и отсутствия финансирования из краевого бюджета сроки реализации мероприятия перенесены на на более поздние сроки реализации Программы</t>
  </si>
  <si>
    <t>выполнено в полном объеме, в 2015г. Стипендиатами стали 10 лучших учащихся школ дополнительного образования</t>
  </si>
  <si>
    <t>6.1.2.2</t>
  </si>
  <si>
    <t>Модернизация котельной №  27 с.Отрадо-Ольгинское: перевод с жидкого на газообразный вид топлива</t>
  </si>
  <si>
    <t>с.Отрадо-Ольгинское Гилькевичского района</t>
  </si>
  <si>
    <t>6.1.2.3</t>
  </si>
  <si>
    <t xml:space="preserve">Децентрализация системы отопления многоквартирных домов по ул.Мичурина, Тимирязева г.Гулькевичи: перевод на автономные источники теплоснабжения </t>
  </si>
  <si>
    <t>ИТОГО АРХИТЕКТУРА И ГРАДОСТРОИТЕЛЬСТВО</t>
  </si>
  <si>
    <t xml:space="preserve">в 2014 году в МКУ МФЦ функционируют 19 окон. В 7 из них прием ведется по принципу «одного окна». Открыты удаленные рабочие места МФЦ в Красносельском городском и  Соколовском сельском поселениях Гулькевичского района. В 2014 году за получением государственных муниципальных услуг обратилось и получили таковые 52 тыс. чел., что  на чел. больше соответствующего периода 2013г.
</t>
  </si>
  <si>
    <t xml:space="preserve">отказ инвестора от земельного участка, соглашение от 28.09.2013г. расторгнуто </t>
  </si>
  <si>
    <t>приобретено оборудование и инвентарь для цеха по выпуску плит безопалубочного формования</t>
  </si>
  <si>
    <t>Капитальный ремонт автомобильных дорог общего пользования, включенных в "Дорожную карту" в части развития  общественной и инженерной инфраструктуры на 2015 год</t>
  </si>
  <si>
    <t>подготовлена проектно-сметная документация. Срок реализации в 2015 году</t>
  </si>
  <si>
    <t>Реконструкция дороги ул. Короткова от  ул. Октябрьской до ул.Красной в Гулькевичском городском поселении</t>
  </si>
  <si>
    <t>Капитальный ремонт автомобильных дорог общего пользования Николенского сельского поселения (х.Вербовый ул.Заречная от дома № 401 до дома № 400)</t>
  </si>
  <si>
    <t>Капитальный ремонт автомобильных дорог общего пользования Новоукраинского сельского поселения (х.Самойлов, ул.Красная 2250м;  ул.Есенина 1100 м; ул. Степная 1000 м; тротуар по ул.Красной 1000 м; по ул.Есенина  800 м)</t>
  </si>
  <si>
    <t>в ходе проведения мониторинга состояния автомобильных дорог поселения установлена первоочередная необходимость проведения ремонта автодорог поселения по ул.Есенина от ул.Прикубанской до ул.Свободы; ул.Прикубанской от ул.Красной до ул.Есенина; ул.Свободы от ул.Есенина до ул.Красной в с.Новоукраинском. Работы выполнены в полном объеме</t>
  </si>
  <si>
    <t>Капитальный ремонт автомобильных дорог общего пользования Гирейского сельского поселения: ул. Приозерная 1100 м, ул. Школьная 1000 м, ул.Зеленая 700 м, ул. Фрунзе 700 м</t>
  </si>
  <si>
    <t>в ходе проведения мониторинга состояния автомобильных дорог поселения установлена первоочередная необходимость проведения ремонта автодорог поселения пер.Тихого от ул.Ленина до ул.Школьной; ул.Восточной в п.Гирей. Работы выполнены в полном объеме</t>
  </si>
  <si>
    <t>Капитальный ремонт  автомобильных дорог общего пользования Красносельского сельское  поселение пос. Красносельский, ул. Лесная, ул. Лермонтова, ул. Гагарина, ул. Южная, ул. Луговая, ул. Песчаная, ул. Подгорная (часть),  ул. Пролетарская, ул. Пионерская, пер. Комсомольский)</t>
  </si>
  <si>
    <t>в ходе проведения мониторинга состояния автомобильных дорог поселения установлена первоочередная необходимость проведения ремонта автодорог поселения  ул.Есенина от ул.Прикубанской до ул.Свободы; ул.Прикубанской от ул.Красной до ул.Есенина; ул.Свободы от ул.Есенина до ул.Красной в с.Новоукраинском. Работы выполнены в полном объеме.</t>
  </si>
  <si>
    <t>Капитальный ремонт автомобильных дорог общего пользования  сельского поселения Венцы-Заря (ул. 30 лет Победы п. Заря, ул. Мира п. Венцы)</t>
  </si>
  <si>
    <t>в ходе проведения мониторинга состояния автомобильных дорог поселения установлена первоочередная необходимость проведения ремонта автодорог поселения  ул.Комсомольской и ул.Приозёрной в х.Духовском. Мероприятие выполнено за счет средств краевого и местного бюджетов</t>
  </si>
  <si>
    <t>Капитальный ремонт автомобильных дорог общего пользования Комсомольского сельского поселения (ул. Механизаторов п. Комсомольский, ул. Маяковского х. Тельман)</t>
  </si>
  <si>
    <t xml:space="preserve">Капитальный ремонт автомобильных дорог общего пользования Отрадо-Ольгинского сельского поселения (ул. Красная с.Отрадо-Ольгинское)     </t>
  </si>
  <si>
    <t>в ходе проведения мониторинга состояния автомобильных дорог поселения установлена первоочередная необходимость проведения ремонта автодороги ул.Школьной от ул.Мира до ул.Ленина Отрадо-Ольгинского сельского поселения. Работы выполнены в полном объеме</t>
  </si>
  <si>
    <t>Капитальный ремонт автомобильных дорог общего пользования Скобелевского сельского поселения (ул. Заречная х. Борисов;  ул. Степная х. Спорный )</t>
  </si>
  <si>
    <t>Капитальный ремонт автомобильных дорог общего пользования Отрадо-Кубанского сельского поселения (п.Ботаника, ул.Вавилова,  ул.Ленина от ул.Новой до ул.Рабочая, ул.Ленина от ул.Михалько до ул.Степная, тротуар по ул.Красной)</t>
  </si>
  <si>
    <t>Капитальный ремонт автомобильных дорог общего пользования Пушкинского сельского поселения (ул.  Энтузиастов с. Пушкинское)</t>
  </si>
  <si>
    <t xml:space="preserve">в ходе проведения мониторинга состояния автомобильных дорог поселения установлена первоочередная необходимость преведения ремонта автодороги поселения по ул.Советской. </t>
  </si>
  <si>
    <t>Капитальный ремонт автомобильных дорог общего пользования Соколовского сельского поселения (ул. Ленина 200 м, ул. Кирова 100 м, ул. Пушкина 100 м с.Соколовское)</t>
  </si>
  <si>
    <t>12.1.15</t>
  </si>
  <si>
    <t>мероприятие реализовано в полном объеме, разработано 4 бизнес-плана для включения инвестиционных проектов в Единый реестр инвестиционных проектов Краснодарского края</t>
  </si>
  <si>
    <t>мероприятие реализовано в полном объеме, финансирование участия МО Гулькевичский район в XIV международном инвестиционном форуме "Сочи-2015"</t>
  </si>
  <si>
    <t>мероприятие реализовано в полном объеме с учетом модернизации инвестиционного портала в соответствии с новыми требованиями министерства экономики Краснодарского края</t>
  </si>
  <si>
    <t>Запущен в эксплуатацию в сентябре 2015 года</t>
  </si>
  <si>
    <t>выполнено, проведена реконструкция весовой</t>
  </si>
  <si>
    <t>Отказ инвестора от реализации проекта в связи с отсутствием финансирования, соглашение от 27.09.2013г. 02.06.2015г. расторгнуто. За счет собственных средств предприятия осуществляется реконструкция действующего производства (сепараторного отделения и отделения фасовки крахмала)</t>
  </si>
  <si>
    <t>Цех введен в эксплуатацию, создано 50 новых рабоих мест</t>
  </si>
  <si>
    <t>осуществлена реконструкция  цеха по производству желзобетонных конструкций для жилых домов</t>
  </si>
  <si>
    <t xml:space="preserve">ОАО "Агропромышленный строительный комбинат "Гулькевичский": Реконструкция цехов по производству железобетонных конструкций для жилых домов серии ПБКР-2С. </t>
  </si>
  <si>
    <t>меропритие выполнено частично в связи с отсутствием финансирования</t>
  </si>
  <si>
    <t>под  размещение коммерческих объектов предоставлено с торгов 9 земельных участков, сформированных в 2014 году. С 2015 года полномочия по формированию и предоставлению земельных участков переданы на уровень поселений</t>
  </si>
  <si>
    <t>в связи с  отсутствием финансирования из краевого бюджета и недостатком средств в местном бюджете капитальный ремонт зданий больницы: акушерско-гинекологического корпуса проводился за счет внебюджетных источников. Мероприятие выполнено.</t>
  </si>
  <si>
    <t>в связи с отсутствием финансирования из краевого бюджета и недостатком средств в местном бюджете, капитальный ремонт Гирейской районной больницы в 2016 году не проводился</t>
  </si>
  <si>
    <t>оснащение медицинским технологическим оборудованием согласно табеля оснащения МБУЗ "ЦРБ Гулькевичского района" в 2015 году не осуществлялось по причине дифицита бюджетных средств</t>
  </si>
  <si>
    <t>финансрование мероприятия в 2015 году не осуществлялось по причине дифицита бюджетных средств</t>
  </si>
  <si>
    <t>за счет средств местного бюджета проведен капитальный ремонт системы электроснабжения МБДОУ д/с № 15 г.Гулькевичи, ремонт кровли МБДОУ д/с № 14</t>
  </si>
  <si>
    <t>капитальный ремонт кровли МБДОУ № 14, капитальный ремонт системы электроснабжения МБДОУ № 15, капитальный ремонт остальных учреждений в виду отсутствия финансирования будет осуществляться в более поздние сроки</t>
  </si>
  <si>
    <t xml:space="preserve">за счет средств краевого и местного бюджета проведен капитальный ремонт спортивных залов МАОУ СОШ № 1, МБОУ СОШ № 2, МБОУ СОШ №19. </t>
  </si>
  <si>
    <t xml:space="preserve">мероприятие не выполнено в связи с отсутствием финансирования </t>
  </si>
  <si>
    <t xml:space="preserve">мероприятие выполнено частично в связи с недостаточным финансированием </t>
  </si>
  <si>
    <t>отделом физической культуры и спорта адм. МО Гулькевичский район подготовлены и направлены  в министерство физической культуры  спорта КК документы для участия в государственной программы КК "Развитие физической культуры и спорта" для софинансирования из средств краевого бюджета. В связи с не включением мероприятия в программу  мероприятие в  2015 году не исполнялось</t>
  </si>
  <si>
    <t>В 2015 году спортивный зал х. Тысячного передан на баланс управлению образования администрации МО Гулькевичский район с целью проведения ремонта спортзала по программе «Развитие образования в Краснодарском крае». Управлением образования подготовлен пакет документов и предоставлен в министерство образования Краснодарского края для включение в краевую программу на 2016 год.</t>
  </si>
  <si>
    <t>в связи с отсутствием финансирования мероприятие в 2015 году не выполнено. Реализация мероприятия будет осуществяться в более поздние сроки</t>
  </si>
  <si>
    <t>в  2015 году за счет  средств бюджета МО Гулькевичский район  приобретен спортивный инвентарь (мячи, стол для армспорта,, инвентарь для городошного спорта, штангетки, велосипеды и запчасти к ним, инвентарь для метаний, спортивная форма) для оснащения спортивных учреждений района, в которых обучается 3008 чел.</t>
  </si>
  <si>
    <t>в связи с недостатком средств в бюджете Гулькевичского городского поселения, мероприятие в  2015 году не исполнялось, сроки реализации перенесены на 2016 год</t>
  </si>
  <si>
    <t>За счет средств местного бюджета в 2015 г. на чемпионаты и первенства Краснодарского края командировано 38 команд (426 человек).</t>
  </si>
  <si>
    <t>выполнено в рамках Постановления администрации МО «Об утверждении муниципальной программы МО Гулькевичский район «Развитие культуры» на 2015-2017 годы.Творческие коллективы приняли участие в 57-ти конкурсах различных уровней,  проведено 10848 мероприятий</t>
  </si>
  <si>
    <t xml:space="preserve">мероприятие профинансировано из бюджетов городских  и сельских поселений в пределах выделенных средств. Проведены мероприятия по программе летнего чтения, акция антинаркотической направленности, «Библионочь», мероприятие посвященное празднованию 95-летия библиотеки. </t>
  </si>
  <si>
    <t>мероприятие профинансировано из бюджетов городских  и сельских поселений в пределах выделенных средств. Объем расходов из внебюджетных источников превысил плановые значения на 80%, что связано с расширением внебюджетной деятельности учреждений культуры</t>
  </si>
  <si>
    <t>выполнено в пределах выделенных из бюджета средств.В 2015 году библиотечный фонд увеличился на 0,3% к уровню 2014 года</t>
  </si>
  <si>
    <t>проведены торги на право заключение договора на подготовку ПСД, финансирование строительства будет осуществлятьсяза счет средств местного (районного) бюджета. Срок строительства перенесен на 2014 год</t>
  </si>
  <si>
    <t>срок строительства 2016 год</t>
  </si>
  <si>
    <t>мероприятие выполнено в пределах средств, выделенных из бюджетов городских  и сельских поселений, а ткаже внебюджетных средств. Учреждениями культуры приобретены муцзыкальная аппаратура, офисная и оргтехника.</t>
  </si>
  <si>
    <t>выполнено в запланированном объеме. Улучшилось материально-техническое состояние школ дополнительного образования: произведена замена оконных и дверных блоков в ДШИ п. Кубань и  ДМШ г. Гулькевичи, произведен перенос газового оборудования в отдельное помещение в ДМШ г. Гулькевичи, осуществлен ремонт лестничных проемов в ДШИ г. Гулькевичи, приобретены 2 интерактивных доски, новые сценические костюмы для детских коллективов</t>
  </si>
  <si>
    <t xml:space="preserve">реализация мероприятия в 2015 году не осуществлялось в связи с отсутствием средств у инвестора. </t>
  </si>
  <si>
    <t>мероприятие в 2015 года не выполнено в связи с отсутствием финансирования</t>
  </si>
  <si>
    <t>финансирование их краевого бюджета не осуществлялось, но в связи и увеличением объема финансирования из местного бюджета удалось достигнуть социального эффекта. Реконструировано 6 детских площадое в Гулькевичском и Красносельском городских поселениях</t>
  </si>
  <si>
    <t>В 2015 году оказана финансовая поддержка 14 субъектам малого предпринимательства, в том числе: предоставленна субсидия на возмещение части затрат 8 субъектам малого предпринимательства на ранней стадии их деятельности (ИП Науменко Б.Е., ИП Воскобойников С.С., ИП Вовненко Н.Е., ИП Скачков А.А., ИП Бризитский А.Г., ИП Гянджунцева М.В., ООО "Комфортстрой", ИП Бабаев Э.Д.);предоставлена субсидия на возмещение части затрат ООО «Росток»,  связанных с уплатой процентов по кредитам, привлеченным в российских кредитных организациях на приобретение оборудования в целях создания и (или) развития, модернизации производства товаров (работ, услуг); предоставлена субсидия на возмещение части затрат по уплате первого взноса при заключении договора финансовой аренды (лизинга) - 5 субъектов малого предпринимательства (ООО СА «Гибрид», ООО «Гамма Плюс», ООО НПП «АгроМашРегион», ИП КФХ Маликов Л.А., ИП Дегтярев В.И.)</t>
  </si>
  <si>
    <t xml:space="preserve">На территории Гулькевичского района с 2010 года функционирует МКУ «Многофункциональный центр» Гулькевичского района.
 В 2015 году по всему району были открыты территориально обособленные структурные подразделения МФЦ.  На конец 2015 года  в МКУ МФЦ общее количество окон приема заявителей составило - 35. Во всех окнах прием ведется по принципу «одного окна».
В 2015 году в МФЦ обратилось более 65 тысяч жителей района, на основе МФЦ предоставляются 46 государственных, 55 региональных и 28 муниципальных услуг.
В  Красносельском и Соколовском поселениях  Гулькевичского района   подразделения начали функционировать еще с  конца 2014 года.
В Комсомольском, Венцы-Заря, Кубань, Николенском, Новоукраинском, Отрадо-Кубанском, Отрадо-Ольгинском поселениях  Гулькевичского района   - с 1 мая 2015 года. 
В Скобелевском, Тысячном, Союз-Четырех Хуторов, Пушкинском поселениях  Гулькевичского района   - с 1 августа 2015 года. 
В Гирейском  городском поселении Гулькевичского района - с 1 сентября 2015 года. 
За это время в территориальные обособленные структурные подразделения обратилось  1885 человек:
ТОСП Венцы -194
ТОСП Гирей – 78
ТОСП Комсомольское – 161
ТОСП Красносельское – 455
ТОСП Кубань – 121
ТОСП Николенское – 196
ТОСП Новоукраинское – 50
ТОСП О-Кубанское – 88
ТОСП О-Ольгинское – 163
ТОСП Пушкинское – 21
ТОСП Скобелевское – 5 
ТОСП Соколовское – 338
ТОСП Тысячное – 5
ТОСП Союз-Четырех Хуторов – 10.
</t>
  </si>
  <si>
    <t>финансирование мероприятия в 2015 году не осуществлялось</t>
  </si>
  <si>
    <t>в 2015 году приобретено 11 ПК, шкаф настенный, видеопанель бесшовная, контроллер видеостен, коммутатор доступа, источник бесперебойного питания</t>
  </si>
  <si>
    <t>в связи с недостатком средств в бюджете финансирование и реализация мероприятия в 2014 году не осуществляись</t>
  </si>
  <si>
    <t>в связи с недостатком средств в бюджете финансирование и реализация мероприятия в 2015 году не осуществлялись</t>
  </si>
  <si>
    <t>в связи с недостатком средств в бюджете финансирование и реализация мероприятия в 2014 году не осуществлялись</t>
  </si>
  <si>
    <t xml:space="preserve">мероприятие реализованно в полном объеме. В 2015 году организовано проведение мероприятий, конкурсов, фестивалей, акций, военно-спортивных конкурсов, игр и соревнований, направленных на гражданское и патриотическое воспитание молодежи.Приобретен наградной материал, организованы прыжки с парашютом, проведен автопробег, посвященный Дню Победы в ВОВ, Дню России, Дню Краснодарского края </t>
  </si>
  <si>
    <t xml:space="preserve">в рамках профилактики наркомании, алкоголизма и табакокурения в молодежной среде, а также с целью популяризации здорового образа жизни  проведено 122 мероприятия с общим охватом 7100 человек </t>
  </si>
  <si>
    <t xml:space="preserve">мероприятие реализованно в полном объеме. За 2015 год на организацию трудовой деятельности несовершеннолетних в возрасте от 14 до 18 лет из местного бюджета выделено 1631 тыс. руб., в результате трудоустроено  834 чел. </t>
  </si>
  <si>
    <t>мероприятие выполнено полностью. В 2015 году на проведение туристических лагерей, фестивалей, походов, профильных смен, развитие спортивно-туристических клубов - профинансировано 680 тыс. рублей на приобретение ГСМ и продуктов питания для организации и проведения 6 смен передвижных палаточных лагерей в условиях живой природы</t>
  </si>
  <si>
    <t>мероприятие реализовано в полном объеме,  денежные средства выделены  на содержание МКУ "Единая дежурно-диспетчерская служба"</t>
  </si>
  <si>
    <t xml:space="preserve">Капитальный ремонт автомобильных дорог общего пользования Тысячного сельского поселения </t>
  </si>
  <si>
    <t>Капитальный ремонт автомобильных дорог общего пользования Отрадо-Ольгинского сельского поселения (ул. Мира, ул. Маяковского х. Тельман)</t>
  </si>
  <si>
    <t>12.1.16</t>
  </si>
  <si>
    <t>Ремонт автомобильных дорог общего пользования сельского поселения Кубань: ул.Рабочая п.Кубань 316 м, ул.Первомайская п.Кубань 263м, ул.Заречная п.Урожайный 605 м,</t>
  </si>
  <si>
    <t xml:space="preserve">Ремонт автомобильных дорог общего пользования сельского поселения Кубань ул.Советской Армии п.Кубань 690 м, ул.Трудовая п.Советский 226м, ул.Южная п. Новоивановский 700м </t>
  </si>
  <si>
    <t>Ремонт автомобильных дорог общего пользования сельского поселения Союз Четырех Хуторов проезд.Школьный от ул.Советской до ул. Школьной протяженностью 420 м</t>
  </si>
  <si>
    <t xml:space="preserve">Капитальный ремонт автомобильных дорог общего пользования сельского поселения Союз Четырех Хуторов: ул.Ленина х.Чаплыгин, протяженностью 400 м, ямочный ремонт дорог 500 м </t>
  </si>
  <si>
    <t>заключен муниципальный контракт в 4 квартале 2015 г. на ремонт холла кинотеатра и поставку оборудования 3D,  опрлата по условиямконтракта 2016 год</t>
  </si>
  <si>
    <t>в 2015 году повышение квалификации прошли 117 работников общеобразовательных учреждений</t>
  </si>
  <si>
    <t xml:space="preserve">Подготовлена проектно-сметная документация на строительство газопровода-ввода от ГРП по ул. Приозерной с. Майкопское Гулькевичского района до блочной котельной установки (БКУ-200В) детского сада, планируемого  в 2016 году  строительства детского сада на 100 мест в с. Майкопское ул. Базарная, 5»,  что позволит выполнить газификацию блочной котельной установки для строительства детского сада  в с.Майкопское </t>
  </si>
  <si>
    <t>в 2015 году подготовлены документы на предоставление субсидии на приобретение жилья 1 семье Гулькевичского городского поселения, однако данная семья в 2015 году не включена в список субсидиантов, субсидия на приобретение жилья будет предоставлена в 2016 году</t>
  </si>
  <si>
    <t xml:space="preserve">в рамках  краевой программы "Развитие сельского хозяйства и регулирование рынков сельскохозяйственной продукции, сырья и продовольствия" в части мероприятий по развитию растениеводства в 2015 году на условиях софинансирования из федерального и краевого бюджетов выделено 1851 тыс. руб. на возмещение части затрат по приобретению элитных семян с/х культур </t>
  </si>
  <si>
    <t xml:space="preserve">в рамках мероприятий краевой прогаммы "Развитие сельского хозяйства и регулирование рынков сельскохозяйственной продукции, сырья и продовольствия" в части развитияотрасли животноводства в  2015 году предоставлена господдержка в сумме 30621 тыс. руб. на возмещение части затрат с/х товаропроизводителям на 1кг реализованного (или) отгруженного молока в сумме 14116 тыс. руб. и Грант на развитие животноводческой семейной фермы в сумме 16505 тыс. руб.   </t>
  </si>
  <si>
    <t xml:space="preserve">в рамках мероприятий КЦП "Развитие малых форм хозяйствования в АПК на территории Краснодарского края на 2012-2015гг" в  2015 г. на поддержку ЛПХ и КФХ (мясо, молоко) из краевого бюджета предоставлено 4000 тыс. руб., на строительство теплиц -  4390 тыс. руб, развитие капельного орошения -35 тыс. руб., приобретение поголовья животных - 709 тыс. руб. </t>
  </si>
  <si>
    <t>мероприятие выполненно в полном объеме. Для обеспечения деятельности 52-х дворовых площадок муниципального образования Гулькевичский район приобретен спортивный инвентарь,  приобретен наградной материал, кубки, грамоты и пр. для проведения соревнований</t>
  </si>
  <si>
    <t>в рамках государственной программы по организации и проведению общественных работ и государственной программы Краснодарского края "Содействие занятости населения"  на 2014-2017 гг. на оплачиваемые общественные работы в 2015 году трудоустоено 398 человек, из числа безработных 176 граждан с выплатой материальной поддержки;по программе временной занятости несовершеннолетних в возрасте от 14 до 18 лет  трудоустроено 866 человек.</t>
  </si>
  <si>
    <t xml:space="preserve">в рамках федеральной целевой программы "Устойчивое развитие сельских территорий на 2014-2017 годы и на период до 2020 г" в 2015 году  получена социальная выплата на условиях софинансирования из федерального и краевого бюджетов в сумме 1211 тыс. руб. и направлена на приобретение жилья в сельской местности молодой семье (Евтеевой Т.А.). </t>
  </si>
  <si>
    <t>ввиду недофинансирования из средств краевого бюджета (33,2% от запланированного объема) завершение капитального ремонта МУК ЦДК "Лукоморье" перенесено на II квартал 2014 года</t>
  </si>
  <si>
    <t>в связи с уточнением объема работ (строительство) сроки реализации мероприятия перенесены на 2016 год</t>
  </si>
  <si>
    <t>мероприятие реализовано в полном объеме в 2014 году</t>
  </si>
  <si>
    <t>для реализации мероприятия по реконструкции дошкольных учреждений в х.Духовский, ст.Скобелевская Управлением образования администрации МО Гулькевичский район подготовлена и направлена заявка на софинансирование из краевого бюджета.Объем финансирования уточняется</t>
  </si>
  <si>
    <t>мероприятие не выполнено, поскольку не включено в перечень объектов для софинансирования из краевого бюджета в рамках государственной программы "Социально-экономическое и территориальное развитие муниципальных образований КК". В случае дополнительного предоставление субсидий из федерального бюджета в 2015 году, данное мероприятие будет включено в указанный перечень. Возможные сроки строительства д/с  (выкупа) 2015-2016 годы</t>
  </si>
  <si>
    <t>в связи с  отсутствием финансирования из краевого бюджета и недостатком средств в местном бюджете капитальный ремонт участковой больницы сельского поселения Венцы-Заря в 2015 году не проводился</t>
  </si>
  <si>
    <t>мероприятие реализовано в полном объеме за счет средства краевого бюджета, в результате мощность амбулаторно-поликлинических учреждений Гулькевичского района увеличилась на 120 посещений в смену, мощность дневного стационара на 10 пациенто-дней в смену.</t>
  </si>
  <si>
    <t>согласно плану мероприятий (дорожной карте) по реализации Стратегии социально-экономического развития МО Гулькевичский район до 2020 года, утвержд. Постановлением администрации МО Гулькевичский районот 06.10.2015г №1029 реализация мероприятия по созданию офиса в х.Чаплыгин планируется в 2017 году</t>
  </si>
  <si>
    <t>согласно плану мероприятий ("дорожной карты") по реализации Стратегии социально-экономического развития МО Гулькевичский район до 2020 года, утвержд. Постановлением администрации МО Гулькевичский районот 06.10.2015г №1029 реализация мероприятия по созданию офиса в с.Отрадо-Кубанское запланировано на 2018 год</t>
  </si>
  <si>
    <t xml:space="preserve">В целях улучшения обеспеченности медицинскими кадрами учреждений здравоохранения сформировано и начато предоставление в безвоздмездное пользование 10  земельных участков, находящиеся в государственной или муниципальной собственности под ИЖС. В настоящее время завершается формирование реестра земельных участков под ИЖС, в т.ч. для медицинских работников, которые планируют трудоустройство в МБУЗ «Центральная районная больница Гулькевичского района». В 2015 году в район прибыло 15 врачей: 4 врача-педиатра, 1 врач-терапевт, 1 врач-статистик, 1 врач скорой медицинской помощи; 1 акушер-гинеколог, 2 врача-уролога, 1 врач-психиатр, 2 травматолога-ортопеда, 1 врач-рентгенолог  </t>
  </si>
  <si>
    <t>В настоящее время утверждено внесение изменений в генеральные планы пяти поселений (Гулькевичского г/п. Комсомольского с/п, Новоукраинского с/п, Красносельского г/п, с/п Союз Четырех Хуторов). Внесение изменений в СТП планируется в 2016 году</t>
  </si>
  <si>
    <t>УТВЕРЖДЕНА(Постановление администрации Гулькевичского городского поселения Гулькевичского района от 07.12.2015 №860)</t>
  </si>
  <si>
    <t xml:space="preserve"> выполнено</t>
  </si>
  <si>
    <t>выполнено</t>
  </si>
  <si>
    <t>Решение 22 сессии 3 созыва  Совета Отрадо-Кубанского сельского поселения Гулькевичского  района от 04.12.2015 № 1</t>
  </si>
  <si>
    <t>решение 15 сессии III созыва Совета Отрадо-Ольгинского сельского поселения Гулькевичского района от 17.09.2015 № 5</t>
  </si>
  <si>
    <t xml:space="preserve">Решение 16 сессии III созыва Совета сельского поселения Кубань Гулькевичского района от 23.10.2015 г. № 6 </t>
  </si>
  <si>
    <t>Решение 18 сессии 3 созыва Совета Скобелевского сельского поселения Гулькевичского района от 27.11.2015 № 1</t>
  </si>
  <si>
    <t xml:space="preserve">Постановление администрации Соколовского сельского поселения Гулькевичского района от 26.10.2015г. № 113  </t>
  </si>
  <si>
    <t>на стадии разработки, реализация планируется 2016 году</t>
  </si>
  <si>
    <t>Л.П.Александрова</t>
  </si>
  <si>
    <t>861(60)5-18-72</t>
  </si>
  <si>
    <t>мероприятие выполнено в пределах выделенных средств</t>
  </si>
  <si>
    <t>Строительство ледового дворца</t>
  </si>
  <si>
    <t>Строительство плавательного бассейна</t>
  </si>
  <si>
    <t>3.1.6.</t>
  </si>
  <si>
    <t>3.1.7.</t>
  </si>
  <si>
    <t>Капитальный ремонт МБДОУ № 16, г.Гулькевичи; МБДОУ № 24,25, п.Кубань; МБДОУ № 26, п.Венцы; МБДОУ № 31, х.Тельман</t>
  </si>
  <si>
    <t>Гулькевичское городское поселение, сельское поселение Кубань, сельское поселение Венцы-Заря,  Комсомольское сельское поселние Гулькевичского района</t>
  </si>
  <si>
    <t>2015-2016</t>
  </si>
  <si>
    <t>Капитальный  ремонт общеобразовательных учреждений (ремонт кровли, спортзалов, ремонт систем отопления, благоустройство) МАОУ СОШ № 1, 3,  г.Гулькевичи; МБОУ СОШ №  4, 7, г.Гулькевичи; МБОУ СОШ № 8, п.Комсомольский; МБОУ СОШ № 9, с.Новоукраинское; МБОУ СОШ № 10, п.Гирей; МБОУ СОШ № 12, с.Майкопское; МБОУ СОШ № 13, п.Венцы; МБОУ СОШ № 14, с.Соколовское</t>
  </si>
  <si>
    <t>Гулькевичское, Гирейское  городские поселения, Комсомольское сельское поселение, Новоукраинское сельское поселение, Венцы-Заря сельское поселение Гулькевичского района</t>
  </si>
  <si>
    <t xml:space="preserve">Гулькевичское городское поселение  </t>
  </si>
  <si>
    <t xml:space="preserve">Строительство плавательного бассейна  </t>
  </si>
  <si>
    <t>2016-2017</t>
  </si>
  <si>
    <t xml:space="preserve">Строительство и обустройство многофункциональной спортивной площадки, с.Отрадо-Кубанское, ул. Ленина, Отрадо-Кубанское сельское поселение </t>
  </si>
  <si>
    <t>Отрадо-Кубанское сельское поселение Гулькевичского райоа</t>
  </si>
  <si>
    <t>Реконструкция подстанции ПС 110/35/6 кВ "Гулькевичи".</t>
  </si>
  <si>
    <t xml:space="preserve"> Гулькевичское городское поселение Гулькевичского района</t>
  </si>
  <si>
    <t>Реконструкция автомобильных дорог общего пользования Гулькевичского городского поселения (ул. Прогресс от дома № 210 до автодороги п. Венцы-Заря; ул. Центральная от ул. Кочубея до ул.Новороссийская, ул. Новороссийская от ул. Центральной до автодороги (г.Гулькевичи - с. Отрадо-Ольгинское)</t>
  </si>
  <si>
    <t>Капитальный ремонт автомобильных дорог общего пользования Гулькевичского городского поселения (объездная от ул. Ленинградской; объездная от ул. Пионерской до ул. Олимпийской)</t>
  </si>
  <si>
    <t>Капитальный ремонт автомобильных дорог общего пользования Николенского сельского поселения (ул.Заречная от дома №78 до дома № 116)</t>
  </si>
  <si>
    <t>Капитальный ремонт автомобильных дорог общего пользования Новоукраинского сельского поселения (с. Новоукраинское, ул.Подгорная 500 м; ул.Прикубанская 800 м; ул.Мира 550 м; тротуар по ул.Красной 1000 м)</t>
  </si>
  <si>
    <t xml:space="preserve">Капитальный ремонт автомобильных дорог общего пользования Гирейского сельского поселения: ул. Заводская 1100 м, ул. Южная 500 м, ул. Шаумяна 1100 м, ул. Лермонтова 900 м, ул. Подгорная 100 м </t>
  </si>
  <si>
    <t>Капитальный ремонт  автомобильных дорог общего пользования Красносельского сельское  поселение (ул. Советская, ул. Северная, пер. Северный, ул.  60 лет СССР, ул. Западная, ул. Заводская, ул. Урожайная, ул. Восточная, ул. Окружная, ул. Ручейная)</t>
  </si>
  <si>
    <t>Капитальный ремонт автомобильных дорог общего пользования  сельского поселения Венцы-Заря (ул. Молодежная п. Венцы)</t>
  </si>
  <si>
    <t>Капитальный ремонт автомобильных дорог общего пользования Комсомольского сельского поселения (ул. Степная, пер. Осенний х. Тельман)</t>
  </si>
  <si>
    <t xml:space="preserve">Капитальный ремонт автомобильных дорог общего пользования Отрадо-Ольгинского сельского поселения (ул. Школьная с.Отрадо-Ольгинское)      </t>
  </si>
  <si>
    <t>Капитальный ремонт автомобильных дорог общего пользования Скобелевского сельского поселения (ул. Красная, ул. Молодёжная х. Журавлёв)</t>
  </si>
  <si>
    <t>Капитальный ремонт автомобильных дорог общего пользования Отрадо-Кубанского сельского поселения (ул.Центральная п.Ботаника 800 м,  ул.Почтовая 500 м, ул.Гагарина 500 м с.Отрадо-Кубанское)</t>
  </si>
  <si>
    <t>Капитальный ремонт автомобильных дорог общего пользования Тысячного сельского поселения (ул. Мамонова х.Тысячный)</t>
  </si>
  <si>
    <t>Капитальный ремонт автомобильных дорог общего пользования Пушкинского сельского поселения (ул. Кооперативная с. Пушкинское)</t>
  </si>
  <si>
    <t>Капитальный ремонт автомобильных дорог общего пользования Соколовского сельского поселения (ул. Ленина 200 м, ул. Пушкина 100 м с.Соколовское, ул. Первомайская 100 м х.Новопавловский)</t>
  </si>
  <si>
    <t xml:space="preserve"> Капитальный ремонт зданий и отделений центральной районной больницы:  родильного дома, детской поликлиники и женской консультации, лечебного корпуса №2 (хирургия), взрослого инфекционного отделения, стерилиза-цонного  отделения, детского инфекционного отделения, пищеблока, прачечной, помещений клинико-диагностической лаборатории</t>
  </si>
  <si>
    <t>мероприятие реализовано в полном объем в 2013-2015 гг</t>
  </si>
  <si>
    <t xml:space="preserve">мероприятие не включено в государственную программу КК "Развитие физической культуры и спорта"  на 2016 год для софинансирования из средств краевого бюджета. Отделом физической культуры и спорта адм. МО Гулькевичский район проводится работа по корректировке ПСД в соответствие с действующими ценами и включению мероприятия в государственную программу для софинансирования в 2017 году  </t>
  </si>
  <si>
    <t>мероприятие не выполнено в связи с тет, что не включено в перечень объектов государственной программы для софинансирования из краевого бюджета. Необходимые документы для включения в государственную программу на 2017 год находятся в министерстве образования Краснодарского края</t>
  </si>
  <si>
    <t>в связи с отсутствием финансирования мероприятие в 2016 году не выполнено. Реализация мероприятия будет осуществяться в более поздние сроки</t>
  </si>
  <si>
    <t>приобретен спортивный инвентарь и оборудование для оснащения учреждений спортивной направленности</t>
  </si>
  <si>
    <t>Решение 23 сессии III созыва Совета сельского поселения Венцы-Заря Гулькевичского района от 7 апреля 2016 года № 3</t>
  </si>
  <si>
    <t xml:space="preserve">выполнено. </t>
  </si>
  <si>
    <t>выполнено в 2015 году</t>
  </si>
  <si>
    <t>Решение 25 сессии 3 созыва Совета пушкинского сельского поселения Гулькевичского района от 27.11.2015 №5</t>
  </si>
  <si>
    <t>С 2015 года полномочия по формированию и предоставлению земельных участков переданы на уровень поселений</t>
  </si>
  <si>
    <t>реализовано в 2015 году</t>
  </si>
  <si>
    <t>проведены мероприятия по программе летнего чтения, акция антинаркотической направленности, «Библионочь»</t>
  </si>
  <si>
    <t>мероприятие выполнено в полном объеме. В 2016 году премией «Лучший работник культуры» награждено 10 работников культуры</t>
  </si>
  <si>
    <t>мероприятие выполнено в пределах средств, выделенных из бюджетов городских  и сельских поселений, а ткаже внебюджетных средств. Учреждениями культуры приобретены музыкальная аппаратура, офисная и оргтехника.</t>
  </si>
  <si>
    <t>выполнено в полном объеме, в 2016 году стипендиатами стали 20 лучших учащихся школ дополнительного образования</t>
  </si>
  <si>
    <t>Произведены работы по ремонту холла кинотеатра, установлено оборудование 3D в красном зале кинотеатра.</t>
  </si>
  <si>
    <t>выполнено в пределах финансирования из местного бюджета и внебюджетных источников. Повышение квалификации прошли 62 сотрудника учреждений культуры</t>
  </si>
  <si>
    <t>мероприятие выполнено частично, за счет средств местного бюджета и внебюджетных средств произведена замена более 4 км сетей холодного водоснабжения.</t>
  </si>
  <si>
    <t>осуществлялись мероприятия по подготовке к осенне-зимнему периоду 2015-2016 года, в частности по замене тепловых сетей, капитальному ремонту котлов и замене дымовых труб. Положительным эффектом реализации мероприятий - уменьшение количетсва аварий  и снижение потерь тепловой энергии в теплосетях</t>
  </si>
  <si>
    <t>проведены работы по замене оборудования, подведению газопровода. Осуществлялись пуско-наладочные работы. Положительным эффектом выполнения мероприятия явилась стабильная работа котельного оборудования при нагрузках, при понижении температуры наружного воздуха.</t>
  </si>
  <si>
    <t>за счет средств краевого бюджета проведена уклада более 800 м.п. тротуаров в населенных пунктах Гулькевичского района, что положительно отразилось на степени благоустройства населенных пунктов Гулькевичского района.</t>
  </si>
  <si>
    <t>мероприятие реализовано за счет средств краевого и местного бюджетов поселений, что позволило повысить стпень освещенности улиц населенных пунктов</t>
  </si>
  <si>
    <t>постановление администрации Комсомольского сельского поселения от 06.11.2015 № 224</t>
  </si>
  <si>
    <t>Осуществлен выкуп дошкольного учреждения на 290 мест в с. Новоукраинское</t>
  </si>
  <si>
    <t>В соответствие с планом мероприятий (дорожной картой) реализации Стратегии СЭР МО Гулькевичский район до 2020 года, утвержденной постановлением адм. МО Гулькевичский район от 06.10.2015г № 1029  строительство д/с в с.Майкопское планируется на  2016-2017г.г., д/с г.Гулькевичи на 250 мест -2019-2020г.г</t>
  </si>
  <si>
    <t>в виду недостактка средств в бюджете городских и сельских поселений, мероприятие профинансировано на 38,4% от запланированного объема</t>
  </si>
  <si>
    <t xml:space="preserve">мероприятие выполнено в пределах выделенных средств из местного бюджета и внебюджетных источников. Приобретены музыкальное оборудование, офисная, оргтехника, мебель </t>
  </si>
  <si>
    <t xml:space="preserve">мероприятие выполнено в пределах выделенных средств из местного бюджета и внебюджетных источников. Произведен ремонт фасада здания МБУ ДО Детской музыкальной школы г. Гулькевичи, приобретены офисная оргтехника, мебель </t>
  </si>
  <si>
    <t>выполнено.Решение 23 сессии 3 созыва Совета Гирейского городского поселения Гулкевичского района от 25.01.2016 № 1</t>
  </si>
  <si>
    <t>постановление администрации Красносельского городского поселения Гулькевичского района от 28.08.2015 № 161</t>
  </si>
  <si>
    <t>выполнены в 2015 году</t>
  </si>
  <si>
    <t>решение 27 сессии 3 созыва Совета Николенского сельского поселения Гулькевичского района  от 26 мая 2016 № 2</t>
  </si>
  <si>
    <t>постановление администрации Новоукраинского сельского поселения Гулькевичского района от 22.01.2016 № 5</t>
  </si>
  <si>
    <t>решение 17 сессии 3 созыва Совета сельского поселения Союз Четырех Хуторов  от 13.11.2015 № 1</t>
  </si>
  <si>
    <t xml:space="preserve">в рамках КЦП «Капитальный ремонт и ремонт автомобильных дорог местного значения Краснодарского края на 2014-2016 гг» МО Гулькевичский район на условиях софинансирования выделено 47021,0 тыс. руб., в т.ч. краевой бюджет 41000,0 тыс. руб., местный бюджет 6021,0 тыс. руб. В результате отремонтировано 25,250 км автомобильных  дорог в поселениях МО Гулькевичский район
</t>
  </si>
  <si>
    <t>Форма № 2</t>
  </si>
  <si>
    <t xml:space="preserve">№ п/п </t>
  </si>
  <si>
    <t xml:space="preserve">Наименование отрасли (код ОКВЭД) </t>
  </si>
  <si>
    <t>Наименование инвестиционного проекта ¹</t>
  </si>
  <si>
    <t>Место реализации (адрес)</t>
  </si>
  <si>
    <t>Период реализации</t>
  </si>
  <si>
    <t>Сумма инвестиций, тыс. руб.</t>
  </si>
  <si>
    <t>Текущая стадия реализации проекта</t>
  </si>
  <si>
    <t>Соблюдение сроков реализации проекта</t>
  </si>
  <si>
    <t xml:space="preserve">Инвестиционные проекты со сроком окончания в 2013 году </t>
  </si>
  <si>
    <t xml:space="preserve"> Реконструкция ОАО "Силикат"</t>
  </si>
  <si>
    <t>г.Гулькевичи, пром. зона</t>
  </si>
  <si>
    <t>2008-2013 гг.</t>
  </si>
  <si>
    <t>реализован</t>
  </si>
  <si>
    <t>соблюдены</t>
  </si>
  <si>
    <t xml:space="preserve">Инвестиционные проекты со сроком окончания в 2014 году </t>
  </si>
  <si>
    <t xml:space="preserve">Обрабатывающие производства (ОКВЭД 26.6) </t>
  </si>
  <si>
    <t>Строительство завода по производству изделий из ячеистого бетона автоклавного твердения</t>
  </si>
  <si>
    <t>2012-2014 гг.</t>
  </si>
  <si>
    <t>введен в эксплуатацию в сентябре 2015 года</t>
  </si>
  <si>
    <t>Сроки увеличены за счет процедур по внесению изменений в градострои-тельную документацию</t>
  </si>
  <si>
    <t>Строительство торгового центра</t>
  </si>
  <si>
    <t xml:space="preserve">Инвестиционные проекты со сроком окончания в 2015 году </t>
  </si>
  <si>
    <t>Начальник управления экономики</t>
  </si>
  <si>
    <t>и потребительской сферы</t>
  </si>
  <si>
    <t>Е.А.Хмелько</t>
  </si>
  <si>
    <t>5-18-72</t>
  </si>
  <si>
    <t>Форма № 3</t>
  </si>
  <si>
    <t>Информация о достижении целевых индикаторов Программы социально-экономического развития муниципального образования Гулькевичский район на 2013-2017 годы за 2015 год</t>
  </si>
  <si>
    <t>Наименование целевых индикаторов</t>
  </si>
  <si>
    <t>Ед. изм.</t>
  </si>
  <si>
    <t>2012 год (факт)</t>
  </si>
  <si>
    <t>2013 год (факт)</t>
  </si>
  <si>
    <t>2014 год (факт)</t>
  </si>
  <si>
    <t>план</t>
  </si>
  <si>
    <t>Уровень жизни населения</t>
  </si>
  <si>
    <t>1.</t>
  </si>
  <si>
    <t>Среднегодовая численность постоянного населения – всего</t>
  </si>
  <si>
    <t>тыс. чел.</t>
  </si>
  <si>
    <t>2.</t>
  </si>
  <si>
    <t>Общий коэффициент рождаемости</t>
  </si>
  <si>
    <t>число родившихся на 1000 человек населения</t>
  </si>
  <si>
    <t>3.</t>
  </si>
  <si>
    <t>Общий коэффициент смертности</t>
  </si>
  <si>
    <t>число умерших на 1000 чел. населения</t>
  </si>
  <si>
    <t>4.</t>
  </si>
  <si>
    <t>Среднегодовая численность занятых в экономике</t>
  </si>
  <si>
    <t xml:space="preserve">тыс. чел. </t>
  </si>
  <si>
    <t>5.</t>
  </si>
  <si>
    <t>Среднедушевой денежный доход на одного жителя</t>
  </si>
  <si>
    <t>руб.</t>
  </si>
  <si>
    <t>6.</t>
  </si>
  <si>
    <t xml:space="preserve">Среднемесячная начисленная заработная плата (по организациям, не относящимся к субъектам малого предпринимательства)                           </t>
  </si>
  <si>
    <t>6.1.</t>
  </si>
  <si>
    <t>Реальная среднемесячная начисленная заработная плата</t>
  </si>
  <si>
    <t>%</t>
  </si>
  <si>
    <t>х</t>
  </si>
  <si>
    <t>7.</t>
  </si>
  <si>
    <t>Заработная плата работников бюджетной сферы, в том числе:</t>
  </si>
  <si>
    <t xml:space="preserve">врачей </t>
  </si>
  <si>
    <t>среднего медицинского персонала</t>
  </si>
  <si>
    <t>младшего медицинского персонала</t>
  </si>
  <si>
    <t>педагогических работников системы дошкольного образования детей</t>
  </si>
  <si>
    <t>педагогических работников общего образования</t>
  </si>
  <si>
    <t>работников культуры</t>
  </si>
  <si>
    <t>8.</t>
  </si>
  <si>
    <t>Соотношение средней заработной платы муниципального образования к средней заработной плате в Краснодарском крае</t>
  </si>
  <si>
    <t>9.</t>
  </si>
  <si>
    <t>Уровень регистрируемой безработицы к численности трудоспособного населения в трудоспособном возрасте</t>
  </si>
  <si>
    <t>Социальная сфера</t>
  </si>
  <si>
    <t>Образование</t>
  </si>
  <si>
    <t>10.</t>
  </si>
  <si>
    <t>Охват детей в возрасте 3-7 лет дошкольными учреждениями</t>
  </si>
  <si>
    <t>11.</t>
  </si>
  <si>
    <t>Количество групп альтернативных моделей дошкольного образования</t>
  </si>
  <si>
    <t>единиц</t>
  </si>
  <si>
    <t>12.</t>
  </si>
  <si>
    <t>Численность детей от 0 до 7 лет, состоящих на учете для определения в дошкольные учреждения</t>
  </si>
  <si>
    <t>человек</t>
  </si>
  <si>
    <t>13.</t>
  </si>
  <si>
    <t>Строительство детских дошкольных учреждений</t>
  </si>
  <si>
    <t>ед./мест</t>
  </si>
  <si>
    <t>-</t>
  </si>
  <si>
    <t>0/0</t>
  </si>
  <si>
    <t>1/290</t>
  </si>
  <si>
    <t>14.</t>
  </si>
  <si>
    <t>Реконструкция  детских дошкольных учреждений</t>
  </si>
  <si>
    <t>0</t>
  </si>
  <si>
    <t>15.</t>
  </si>
  <si>
    <t>Капитальный ремонт детских дошкольных учреждений</t>
  </si>
  <si>
    <t>16.</t>
  </si>
  <si>
    <t>Строительство учреждений общего образования</t>
  </si>
  <si>
    <t>17.</t>
  </si>
  <si>
    <t>Капитальный ремонт учреждений общего образования</t>
  </si>
  <si>
    <t>18.</t>
  </si>
  <si>
    <t>Доля учащихся, занимающихся в первую смену</t>
  </si>
  <si>
    <t>19.</t>
  </si>
  <si>
    <t>Численность учащихся, приходящихся на 1 учителя</t>
  </si>
  <si>
    <t>чел.</t>
  </si>
  <si>
    <t>19.1.</t>
  </si>
  <si>
    <t>Охват детей в системе дополнительного образования</t>
  </si>
  <si>
    <t>Здравоохранение</t>
  </si>
  <si>
    <t>20.</t>
  </si>
  <si>
    <t>Ввод в эксплуатацию:</t>
  </si>
  <si>
    <t>амбулаторно-поликлинических учреждений</t>
  </si>
  <si>
    <t>ед.</t>
  </si>
  <si>
    <t>больниц</t>
  </si>
  <si>
    <t>21.</t>
  </si>
  <si>
    <t>Строительство и ввод в эксплуатацию офисов врачей общей практики</t>
  </si>
  <si>
    <t>22.</t>
  </si>
  <si>
    <t>Обеспеченность населения:</t>
  </si>
  <si>
    <t>больничными койками</t>
  </si>
  <si>
    <t>коек на 10  тыс. жителей</t>
  </si>
  <si>
    <t>амбулаторно-поликлиническими учреждениями</t>
  </si>
  <si>
    <t>посещений в смену на 10 тыс. жителей</t>
  </si>
  <si>
    <t xml:space="preserve">врачами </t>
  </si>
  <si>
    <t>чел. на 10 тыс. населения</t>
  </si>
  <si>
    <t xml:space="preserve">средним медицинским персоналом </t>
  </si>
  <si>
    <t>23.</t>
  </si>
  <si>
    <t xml:space="preserve">Срок ожидания приезда скорой помощи </t>
  </si>
  <si>
    <t>мин.</t>
  </si>
  <si>
    <t>Культура</t>
  </si>
  <si>
    <t>24.</t>
  </si>
  <si>
    <t>Число учреждений культуры и искусства</t>
  </si>
  <si>
    <t>25.</t>
  </si>
  <si>
    <t>Охват детей школьного возраста эстетическим образованием</t>
  </si>
  <si>
    <t>Физическая культура и спорт</t>
  </si>
  <si>
    <t>26.</t>
  </si>
  <si>
    <t>Уровень обеспеченности спортивными сооружениями:</t>
  </si>
  <si>
    <t>спортивными залами</t>
  </si>
  <si>
    <t>%  к социальному нормативу</t>
  </si>
  <si>
    <t>плавательными бассейнами</t>
  </si>
  <si>
    <t>% к социальному нормативу</t>
  </si>
  <si>
    <t>плоскостными спортивными сооружениями</t>
  </si>
  <si>
    <t>27.</t>
  </si>
  <si>
    <t>Удельный вес населения, систематически занимающихся физической культурой и спортом</t>
  </si>
  <si>
    <t>Обеспеченность жильем</t>
  </si>
  <si>
    <t>28.</t>
  </si>
  <si>
    <t xml:space="preserve">Общая площадь жилого фонда муниципального образования </t>
  </si>
  <si>
    <t>29.</t>
  </si>
  <si>
    <t>Общая площадь муниципального жилого фонда, нуждающегося в капитальном ремонте</t>
  </si>
  <si>
    <t>м2</t>
  </si>
  <si>
    <t>30.</t>
  </si>
  <si>
    <t>Доля населения, проживающего в многоквартирных домах, признанных в установленном порядке аварийным и ветхим жильем</t>
  </si>
  <si>
    <t>31.</t>
  </si>
  <si>
    <t xml:space="preserve">Обеспеченность жильем (на конец года) </t>
  </si>
  <si>
    <t>кв.м на 1 человека</t>
  </si>
  <si>
    <t>32.</t>
  </si>
  <si>
    <t>Число семей, стоящих на учете в качестве нуждающихся в жилых помещениях</t>
  </si>
  <si>
    <t>33.</t>
  </si>
  <si>
    <t>Ввод в действие жилых домов за счет всех источников финансирования</t>
  </si>
  <si>
    <t>34.</t>
  </si>
  <si>
    <t>Количество предоставленных жилищных, в т. ч. ипотечных кредитов населению на цели приобретения (строительства) жилья</t>
  </si>
  <si>
    <t>35.</t>
  </si>
  <si>
    <t>Объем предоставленных жилищных, в т. ч. ипотечных кредитов населению на цели приобретения (строительства) жилья</t>
  </si>
  <si>
    <t>млн. рублей</t>
  </si>
  <si>
    <t>36.</t>
  </si>
  <si>
    <t>Количество свободных земельных участков, подлежащих предоставлению для жилищного строительства семьям, имеющим трех и более детей</t>
  </si>
  <si>
    <t>Инфраструктурная обеспеченность</t>
  </si>
  <si>
    <t>37.</t>
  </si>
  <si>
    <t xml:space="preserve">Протяженность водопроводных сетей </t>
  </si>
  <si>
    <t>км</t>
  </si>
  <si>
    <t>38.</t>
  </si>
  <si>
    <t>Реконструировано водопроводной сети за отчетный период</t>
  </si>
  <si>
    <t>39.</t>
  </si>
  <si>
    <t>Построено водопроводной сети  за отчетный период</t>
  </si>
  <si>
    <t>40.</t>
  </si>
  <si>
    <t>Уровень износа водопроводных сетей</t>
  </si>
  <si>
    <t>41.</t>
  </si>
  <si>
    <t>Протяженность канализационных сетей</t>
  </si>
  <si>
    <t>42.</t>
  </si>
  <si>
    <t>Уровень износа канализационных сетей</t>
  </si>
  <si>
    <t>43.</t>
  </si>
  <si>
    <t xml:space="preserve">Реконструировано канализационной сети </t>
  </si>
  <si>
    <t>44.</t>
  </si>
  <si>
    <t>Построено канализационной сети за отчетный период</t>
  </si>
  <si>
    <t>45.</t>
  </si>
  <si>
    <t>Протяженность тепловых сетей</t>
  </si>
  <si>
    <t>в т.ч. нуждающихся в замене</t>
  </si>
  <si>
    <t>46.</t>
  </si>
  <si>
    <t xml:space="preserve">Реконструировано тепловых и паровых сетей </t>
  </si>
  <si>
    <t>47.</t>
  </si>
  <si>
    <t>Построено тепловых и паровых сетей</t>
  </si>
  <si>
    <t>48.</t>
  </si>
  <si>
    <t>Удельный вес газифицированных квартир (домовладений) от общего количества квартир (домовладений)</t>
  </si>
  <si>
    <t>49.</t>
  </si>
  <si>
    <t>Общая протяженность освещенных частей улиц, проездов, набережных и т.п.</t>
  </si>
  <si>
    <t>50.</t>
  </si>
  <si>
    <t>Протяженность автомобильных дорог местного значения:</t>
  </si>
  <si>
    <t>в том числе с твердым покрытием</t>
  </si>
  <si>
    <t>51.</t>
  </si>
  <si>
    <t>Протяженность автомобильных дорог общего пользования, в том числе:</t>
  </si>
  <si>
    <t>федерального значения</t>
  </si>
  <si>
    <t>регионального значения</t>
  </si>
  <si>
    <t>местного значения</t>
  </si>
  <si>
    <t>52.</t>
  </si>
  <si>
    <t>Доля протяженности автомобильных дорог общего пользования местного значения, не отвечающих нормативным требованиям в общей протяженности автомобильных дорог общего пользования местного значения</t>
  </si>
  <si>
    <t>53.</t>
  </si>
  <si>
    <t>Протяженность отремонтированных муниципальных  дорог</t>
  </si>
  <si>
    <t>54.</t>
  </si>
  <si>
    <t>Доля населения, проживающего в населенных пунктах, не имеющих регулярного автобусного и (или) железнодорожного сообщения с административным центром городского округа (муниципального района), в общей численности населения городского округа (муниципального района)</t>
  </si>
  <si>
    <t>55.</t>
  </si>
  <si>
    <t>Обеспеченность населения объектами розничной торговли</t>
  </si>
  <si>
    <t>кв. м. на 1 тыс. населения</t>
  </si>
  <si>
    <t>56.</t>
  </si>
  <si>
    <t>Обеспеченность населения объектами общественного питания</t>
  </si>
  <si>
    <t>посадочных мест на 1 тыс. населения</t>
  </si>
  <si>
    <t>Благоустройство</t>
  </si>
  <si>
    <t>57.</t>
  </si>
  <si>
    <t>Протяженность отремонтированных тротуаров</t>
  </si>
  <si>
    <t>58.</t>
  </si>
  <si>
    <t>Количество высаженных зеленых насаждений</t>
  </si>
  <si>
    <t>шт.</t>
  </si>
  <si>
    <t>59.</t>
  </si>
  <si>
    <t>Площадь рекреационной территории (скверы, парки, газоны и т.п.)</t>
  </si>
  <si>
    <t>60.</t>
  </si>
  <si>
    <t>Количество установленных светильников наружного освещения</t>
  </si>
  <si>
    <t>61.</t>
  </si>
  <si>
    <t>Обустройство  детских игровых и спортивных площадок</t>
  </si>
  <si>
    <t>62.</t>
  </si>
  <si>
    <t>Протяженность отремонтированных автомобильных дорог местного значения с твердым покрытием</t>
  </si>
  <si>
    <t>Развитие реального сектора экономики</t>
  </si>
  <si>
    <t>63.</t>
  </si>
  <si>
    <t>Объем отгруженных товаров  собственного производства, выполненных работ и услуг  собственными силами</t>
  </si>
  <si>
    <t>млн. руб.</t>
  </si>
  <si>
    <t>64.</t>
  </si>
  <si>
    <t>Объем отгрузки промышленной продукции по полному кругу предприятий</t>
  </si>
  <si>
    <t>в т.ч. по крупным и средним</t>
  </si>
  <si>
    <t>65.</t>
  </si>
  <si>
    <t>Обрабатывающие производства</t>
  </si>
  <si>
    <t>66.</t>
  </si>
  <si>
    <t>Добыча полезных ископаемых</t>
  </si>
  <si>
    <t>67.</t>
  </si>
  <si>
    <t>Производство и распределение электроэнергии, газа и воды</t>
  </si>
  <si>
    <t>68.</t>
  </si>
  <si>
    <t>Объем продукции сельского хозяйства всех сельхозпроизводителей</t>
  </si>
  <si>
    <t>69.</t>
  </si>
  <si>
    <t>Численность личных подсобных хозяйств</t>
  </si>
  <si>
    <t>70.</t>
  </si>
  <si>
    <t>Численность занятых в личных подсобных хозяйствах</t>
  </si>
  <si>
    <t>71.</t>
  </si>
  <si>
    <t xml:space="preserve">Оборот розничной торговли </t>
  </si>
  <si>
    <t>72.</t>
  </si>
  <si>
    <t>Оборот общественного питания</t>
  </si>
  <si>
    <t>73.</t>
  </si>
  <si>
    <t>Объем платных услуг населению</t>
  </si>
  <si>
    <t>74.</t>
  </si>
  <si>
    <t>Процент охвата сельских населенных пунктов, охваченных выездным бытовым обслуживанием</t>
  </si>
  <si>
    <t>75.</t>
  </si>
  <si>
    <t>Объем услуг (доходы) коллективных средств размещения курортно-туристского комплекса</t>
  </si>
  <si>
    <t>76.</t>
  </si>
  <si>
    <t>Количество размещенных лиц в коллективных средствах размещения</t>
  </si>
  <si>
    <t>77.</t>
  </si>
  <si>
    <t>Количество коллективных средств размещения</t>
  </si>
  <si>
    <t>78.</t>
  </si>
  <si>
    <t>Объем работ и услуг, выполненный организациями транспорта</t>
  </si>
  <si>
    <t>79.</t>
  </si>
  <si>
    <t>Пассажирооборот</t>
  </si>
  <si>
    <t>Перевезено пассажиров организациями автомобильного транспорта общего пользования</t>
  </si>
  <si>
    <t>тыс. человек</t>
  </si>
  <si>
    <t>81.</t>
  </si>
  <si>
    <t>Объем работ и услуг, выполненный организациями связи</t>
  </si>
  <si>
    <t>82.</t>
  </si>
  <si>
    <t>Объем работ, выполненных собственными силами по виду деятельности «строительство» по крупным и средним организациям</t>
  </si>
  <si>
    <t>Объем инвестиций в основной капитал за счет всех источников финансирования, в том числе</t>
  </si>
  <si>
    <t>по крупным и средним предприятиям</t>
  </si>
  <si>
    <t>по малым предприятиям</t>
  </si>
  <si>
    <t>по краевым организациям</t>
  </si>
  <si>
    <t>84.</t>
  </si>
  <si>
    <t>Объем инвестиций в основной капитал за счет средств бюджета муниципального образования</t>
  </si>
  <si>
    <t>млн.рублей</t>
  </si>
  <si>
    <t>85.</t>
  </si>
  <si>
    <t>Объем инвестиций в основной капитал (за исключением бюджетных средств) в расчете на 1 человека</t>
  </si>
  <si>
    <t>рублей</t>
  </si>
  <si>
    <t>Развитие малого предпринимательства</t>
  </si>
  <si>
    <t>86.</t>
  </si>
  <si>
    <t>Количество субъектов малого предпринимательства</t>
  </si>
  <si>
    <t>87.</t>
  </si>
  <si>
    <t>Численность работников в  малом предпринимательстве</t>
  </si>
  <si>
    <t>88.</t>
  </si>
  <si>
    <t>Общий объем расходов муниципального бюджета на развитие и поддержку малого предпринимательства в расчете на 1 малое предприятие (в рамках муниципальной целевой программы)</t>
  </si>
  <si>
    <t>Сфера предоставления муниципальных услуг</t>
  </si>
  <si>
    <t>89.</t>
  </si>
  <si>
    <t>Уровень удовлетворенности граждан РФ качеством предоставления муниципальных услуг</t>
  </si>
  <si>
    <t>90.</t>
  </si>
  <si>
    <t>Доля граждан, имеющих доступ к получению муниципальных услуг по принципу «одного окна» по месту пребывания, в том числе в многофункциональных центрах предоставления государственных и муниципальных услуг</t>
  </si>
  <si>
    <t>91.</t>
  </si>
  <si>
    <t>Доля граждан, использующих механизм получения муниципальных услуг в электронной форме</t>
  </si>
  <si>
    <t>92.</t>
  </si>
  <si>
    <t>Среднее число обращений представителей бизнес-сообщества в орган местного самоуправления для получения одной муниципальной услуги, связанной со сферой предпринимательской деятельности</t>
  </si>
  <si>
    <t>93.</t>
  </si>
  <si>
    <t>Время ожидания в очереди при обращении заявителя в орган местного самоуправления для получения муниципальных услуг</t>
  </si>
  <si>
    <t>минут</t>
  </si>
  <si>
    <t>94.</t>
  </si>
  <si>
    <t>Количество многофункциональных центров предоставления государственных и муниципальных услуг</t>
  </si>
  <si>
    <t>95.</t>
  </si>
  <si>
    <t>Количество удаленных рабочих мест многофункциональных центров предоставления государственных и муниципальных услуг</t>
  </si>
  <si>
    <t>Развитие финансового рынка</t>
  </si>
  <si>
    <t>96.</t>
  </si>
  <si>
    <t>Обеспеченность населения банковской инфраструктурой</t>
  </si>
  <si>
    <t>единиц на 10 тыс. населения</t>
  </si>
  <si>
    <t>97.</t>
  </si>
  <si>
    <t>Количество банковских карт в обслуживании</t>
  </si>
  <si>
    <t>98.</t>
  </si>
  <si>
    <t xml:space="preserve">Объем кредитования отраслей реального сектора экономики и населения Гулькевичского района, </t>
  </si>
  <si>
    <t>в том числе:</t>
  </si>
  <si>
    <t>99.</t>
  </si>
  <si>
    <t>Кредиты малому бизнесу</t>
  </si>
  <si>
    <t>100.</t>
  </si>
  <si>
    <t>Жилищные кредиты</t>
  </si>
  <si>
    <t>100.1</t>
  </si>
  <si>
    <t>Из них объем предоставленных ипотечных кредитов</t>
  </si>
  <si>
    <t>101.</t>
  </si>
  <si>
    <t>Объем собранных страховых премий</t>
  </si>
  <si>
    <t>102.</t>
  </si>
  <si>
    <t>Объем собранных страховых премий по добровольным видам страхования</t>
  </si>
  <si>
    <t>103.</t>
  </si>
  <si>
    <t>Доля добровольных видов страхования в общем объеме страховых премий</t>
  </si>
  <si>
    <t>¹ Перечень целевых индикаторов не является исчерпывающим и подлежит дополнению показателями, отражающими специфику социально-экономического развития муниципального образования, строго в соответствии с утвержденной Программой социально-экономического развития муниципального образования (муниципальных районов и городских округов) на период до 2017 года</t>
  </si>
  <si>
    <t>2015 год (факт)</t>
  </si>
  <si>
    <t>*отсутствуют крупные и средние организации связи ,зарегистрированные на территории Гулькевичского район</t>
  </si>
  <si>
    <t xml:space="preserve">Инвестиционные проекты со сроком окончания в 2016 году </t>
  </si>
  <si>
    <t>2015-2016 гг.</t>
  </si>
  <si>
    <t>Модернизация (реконструкция) действующего производства в рамках инвестиционной программы ООО "Крахмальный завод Гулькевичский"</t>
  </si>
  <si>
    <t>2013-2017 гг.</t>
  </si>
  <si>
    <t>В 2016 году начат капитальный ремонт МБДОУ д/с № 39 с.Соколовское. Завершение работ планируется во II полугодии  2017 года</t>
  </si>
  <si>
    <t>мероприятие не выполнено в связи с отсутствием финансирования. Проведена гос. экспертиза ПСД, получено положительное заключение, документы направлены в мин.оразования КК для выделения финансирования в 2017 году</t>
  </si>
  <si>
    <t>не выполнено в связи с отсутствием финансирования в 2016 году, реализация мероприятия будет осуществляться в более поздние сроки</t>
  </si>
  <si>
    <t>за счет средств краевого бюджета приобретено учебное, игровое оборудование</t>
  </si>
  <si>
    <t>за счет средств краевого бюджета приобретено оборудование, учебные пособия, учебники для осуществления учебного процесса</t>
  </si>
  <si>
    <t>мероприятие выполнено частично в пределах выделенных средств</t>
  </si>
  <si>
    <t>мероприятие профинансировано из бюджетов городских и сельских поселений в пределах выделенных средств. Объем расходов из внебюджетных источников превысил плановые значения в 7 раз, что связано с расширением внебюджетной деятельности учреждений культуры</t>
  </si>
  <si>
    <t>выполнено в пределах выделенных из бюджетов средств. Приобретен 2957 экземпляров книгоиздательской продукции.</t>
  </si>
  <si>
    <t>ввиду недостатка средст в бюджете МО Гулькевичский район, выполнен только  ремонт помещений ДК Краносельский и ДК Николенский, ремонт кровли ДК Венцы.  В рамках государственной программы «Развитие культуры» произведен капитальный ремонт в 2 учреждениях культуры сельских и городских поселений (ремонт кровли и замена окон и витражей ДК Кубань, ремонт зрительного зала ДК Майкопский).  Мероприятия - капитальный ремонт 16 учреждений культуры перенесены на более поздние сроки.</t>
  </si>
  <si>
    <t>ввиду недостатка средст в бюджете муниципального образованияГулькевичский район, реализация мероприятия (строительство) перенесены на 2017 - 2020 годы</t>
  </si>
  <si>
    <t>ввиду недостатка средств местного бюджета и отсутствия финансирования из краевого бюджета реализация мероприятия будет осуществляться в более поздние сроки</t>
  </si>
  <si>
    <t>выполнено в пределах финансирования из местного бюджета и внебюджетных источников. Повышение квалификации прошли 78 сотрудников учреждений культуры</t>
  </si>
  <si>
    <t>мероприятие не выполнено. Отделом физической культуры и спорта проводится работа по включению мероприятия в государственную программу "Строительство спортивных объектов в РФ" на 2017 год</t>
  </si>
  <si>
    <t>Документы для участия в государственной программе КК "Развитие физической культуры и спорта" направлены в министерство физической культуры КК. В связи не включением мероприятия в перечень объектов КК для софинансирования из средств краевого бюджета в 2016 году, реализация мероприятия будет осуществляться в более поздние сроки</t>
  </si>
  <si>
    <t>Подготовлена ПСД на капитальный ремонт паталого-анатомичиского отделения (морга) МБУЗ ЦРБ Гулькевичского района. Реализация мероприятия планируется в 2017 году</t>
  </si>
  <si>
    <t>в связи с  отсутствием финансирования из краевого бюджета и недостатком средств в местном бюджете капитальный ремонт участковой больницы сельского поселения Венцы-Заря в 2016 году не проводился</t>
  </si>
  <si>
    <t>реализация мероприятия в связи с отсутствием финансирования в 2016 году не осуществлялась Предположительный срок реализации проекта в 2019-2023 годах</t>
  </si>
  <si>
    <t>реализация мероприятия в связи с отсутствием финансирования в 2016 году не осуествлялась</t>
  </si>
  <si>
    <t>реализация мероприятия в связи с отсутствием финансирования в 2016 году не осуществлялась. Предполагаемый срок реализации мероприятий 2025-2030 годы (х.Тельман, п.Комсомольский, х.Вербовый)</t>
  </si>
  <si>
    <t>проведение капитального ремонта здания филиала детской поликлиники центральной районной больницы не планируется в связи с нецелесообразностью  (здание не эксплуатируется, выставлено на трги).</t>
  </si>
  <si>
    <t>выполнео в 2013 году</t>
  </si>
  <si>
    <t>создание офиса врачей общей практики в данном населенном пункте не планируется</t>
  </si>
  <si>
    <t>В соответствие с дорожной картой "развитие здравоохранения Краснодарского края" проведена актуализация мероприятия по создания офисов врачей общей практики. Определены населенные пункты Гулькевичского района, в котроых в приоритетном порядке будут созданы офисы врачей общей практики: с.Соколовское 2017-2020г.г., с.Новомихайловское 2019-2020 г.г., п.Венцы  2025-2030г.г.</t>
  </si>
  <si>
    <t>реализация мероприятия в 2016 году не осуществлялась в связи с отсутствием финансирования</t>
  </si>
  <si>
    <t xml:space="preserve">в соответствие с планом мероприятий (дорожной картой) по реализации Стратегии социально-экономического развития МО Гулькевичский район до 2020 года, утвержденного постановлением адм. МО Гулькевичский район от 06.10.2016 г. №1029 реализация мероприятия , запланированная на 2016 год  в виду напряженного бюджета не осуществлялась. Мероприятие планируется реализовать в ближайшей перспективе </t>
  </si>
  <si>
    <t xml:space="preserve">Осуществляется строительство комплексной спортивно-игровой площадки с зоной для воркаута в пос. Гирей. Заключено дополнительное соглашение с подрядной организацией, по условиям которого окончание строительства продлено до 1 апреля 2017 года. </t>
  </si>
  <si>
    <t>За счет средств местного бюджета в  2016 г. на чемпионаты и первенства Краснодарского края командировано 49 команд (512 человек).</t>
  </si>
  <si>
    <t>Реализация проекта завершена в 2015 году, в сентябре 2015 года завод введен в эксплуатацию</t>
  </si>
  <si>
    <t>в 2016 году подписано новое соглашение по реализации инвестиционного проекта "Реконструкция ООО «Крахмальный завод Гулькевичский» с увеличением мощности до 350 тонн переработки зерна кукурузы в сутки и строительством цеха производства мальтодекстринов"</t>
  </si>
  <si>
    <t>отказ инвестора от земельного участка, соглашение от 28.09.2013г. расторгнуто 27.05.2015г.</t>
  </si>
  <si>
    <t>ввод в эксплуатацию 
в январе 2016 года, приобретение 3-х козловых кранов</t>
  </si>
  <si>
    <t>реконструкция здания цеха - 1 173 тыс. руб., замена производственного техно-логического оборудования - 23 057 тыс. руб.</t>
  </si>
  <si>
    <t>мероприятие выполнено в 2015 году</t>
  </si>
  <si>
    <t>мероприятие выполнено.Решение сессии VI созыва Совета муниципального образования Гулькевичский район  от 27.12.2016 № 8  «О внесении изменений в схему территориального планирования муниципального образования Гулькевичский район, утвержденную решением 3 сессии V созыва Совета муниципального образования Гулькевичский район от 27 апреля 2010 года № 7 «Об утверждении схемы территориального планирования муниципального образования Гулькевичский район"</t>
  </si>
  <si>
    <t xml:space="preserve">Согласно Приказу министерства ТЭК и ЖКХ КК от 13.05.2016 г. №139 "Об утверждении перечня инвестиционных проектов МО Краснодарского края для предоставления субсидий из краевого бюджета на софинансирование расходных обязательстви МО Краснодарского края по организации газоснабжения населения в 2016 году" объект "Строительство газопровода высокого давления к  х.Журавлев, х.Сергиевский, х.Спорный Гулькевичского района" включен в перечень для предоставления субсидий из краевого бюджета на софинансирование расходных обязательств по организации строительства газопроводов.  23.09.2016 г. проведен аукцион в электронной форме на определение подрядной организации.  </t>
  </si>
  <si>
    <t>мероприятие реализовано в полном объеме, выделенные  денежные средства направлены  на содержание МКУ "Единая дежурно-диспетчерская служба"</t>
  </si>
  <si>
    <t>финансирование мероприятия в 2016 году не осуществлялось</t>
  </si>
  <si>
    <t>финансирование из краевого и местного бюджетов не осуществлялось, реализация мероприятия за счет средств специализированного предприятия МП "Водоканал". Заменено более 8 км сетей, что позволилу улучшить качество предоставляемых услуг населению</t>
  </si>
  <si>
    <t xml:space="preserve">За счет средств бюджета МО Гулькевичский район осуществлялась замена сетей теплоснабжения на территории Гулькевичского г/п и Комсомольского с/п. Так же мероприятия производились специализированным предпроиятием филиал АО "АТЭК" Гулькевичские тепловые сети". Протяженность заменненых сетей составила более 1,5 км. </t>
  </si>
  <si>
    <t>в 2016 года реализация мероприятия не производилась в связи с отстутствием финансирования</t>
  </si>
  <si>
    <t>За счет средств бюджета городских и сельских поселений выполнено строительство 1963 м тротуаров, что положительно отразилось на степени благоустройства населенных пунктов Гулькевичского района.</t>
  </si>
  <si>
    <t>реализация мероприятия в 2015 году не осуществлялась в связи с отсутствием финансирования</t>
  </si>
  <si>
    <t>в 2016 году финансирование из краевого и местного бюджетов не осуществлялось</t>
  </si>
  <si>
    <t>в рамках ФЦП "Устойчивое развитие сельских территорий на 2014-2017 годы и на период до 2020 г"  в 2016 г. был подготовлен пакет документов одного претендента на получение социальной выплаты по приобретению жилья в сельской местности,  и направлены к рассмотрению на комиссию.Социальная выплата на приобретение жилья в сельской местности в 2016 году не производилась.</t>
  </si>
  <si>
    <t>в  2016 г. были выделены средства  на возмещение части затрат по приобретению элитных семян с/х культур на условиях софинансирования в сумме 686 тыс. рублей из федерального и краевого бюджетов.</t>
  </si>
  <si>
    <t>в  2016 г. предоставлена господдержка в отрасли животноводства в сумме 25 891 тыс. руб., в т.ч.: -22 273 тыс. руб. на возмещение части затрат с/х товаропроизводителям на 1кг реализованного (или) отгруженного молока, 2 472 тыс. руб. на содержание племенного поголовья конематок и уток ( ООО "Самоволов" и ООО ПХ " Юбилейное")., 1 146 тыс. руб.на возмещение процентной ставки по кредитам на молочное скотоводство ( взятых на прибретение кормов и ветпрепаратов).Также получены гранты на "развитие семейных животноводческих ферм" -   12 000 тыс. руб и "начинающий фермер" -1 889 тыс. руб.на строительство животноводческих ферм и покупку  КРС 215 голов молочного и мясного направлений, что будет способствовать увеличению пр-ва продукции жив-ва и созданию 12 рабочих мест на селе.</t>
  </si>
  <si>
    <t>В рамках реализации ВЦП "Развитие малых форм хозяйствования в АПК КК на 2013-2016гг" МО Гулькевичский район освоил 25 510 тыс.рублей, в три раза больше 2015года. Следует отметить, что динамичное развитие в МФХ получило овощеводство закрытого грунта, в 2016г предоставлено субсидий на строительство 36,3 тыс. кв. м теплиц, в 2,5 раза больше 2015г и получено субсидий в сумме 11 236 тыс. руб. а также на возмещение части затрат по приобретению оборудования систем орошения в сумме 128 тыс. руб.  Также широкое развитие в МФХ получило выращивание животных на откорм, освоены субсидии в этом направлении в сумме 7 523 тыс. руб.получено субсидий на продукцию ( молоко, мясо) в сумме 6 623 тыс. руб.</t>
  </si>
  <si>
    <t xml:space="preserve">реализация мероприятия в 2016 году не осуществлялось в связи с отсутствием средств у инвестора. </t>
  </si>
  <si>
    <t>выполнено в 2013 году</t>
  </si>
  <si>
    <t>Реализация мероприятия панировалась за счет средств ПАО "Кубаньэнерго", ввиду отсутствия денежных средств у предприятия реализация  мероприятияы в 2016 году не осуществлялась</t>
  </si>
  <si>
    <t xml:space="preserve">в ходе мониторинга состояния автомобильных дорог поселения установлена первоочередная необходимость преведения работ по капитальному ремонту автодороги поселения по ул.Красная пос.Гирей. Работы выполнены в полном объеме 2016 года, протяженность отремотированного участка 93 метра  </t>
  </si>
  <si>
    <t>работы выполнены по ремонту дорожного покрытия в гравийном исполнении п. Комсомольский ул. Садовая 620м, пер. Восточный 200м х. Тельман ул. Степная 575м, пер. Осенний 207м</t>
  </si>
  <si>
    <t xml:space="preserve">Проведен капитальный ремонт ул.Промышленная (150 м); ямочный ремонт по ул.Промышленной, ул.Школьная, ул.Строителей, ул. Кооперативная, ул.Почтовая (183 кв.м.) </t>
  </si>
  <si>
    <t xml:space="preserve">в ходе провведения мониторинга было установленно о необходимости проведения ремонта дорожного полотна по ул.Южная пос.Советский и ул.Заречная пос.Урожайный. Осуществлен ремонт автомобильных дорог местного значения  в гравийном исполнении протяженностью 11647 м.
</t>
  </si>
  <si>
    <t>в ходе проведения мониторинга состояния автомобильных дорог поселения установлена первоочередная необходимость преведения работ по капитальному ремонту автодороги поселения по ул.Красной, х.Самойлов. Работы выполнены в полном объеме общей протяженностью 2,347 км</t>
  </si>
  <si>
    <t>капитальный ремонт автомобильных дорог по ул. Кооперативной (150 м) с. Пушкинское</t>
  </si>
  <si>
    <r>
      <t xml:space="preserve">Средств краевого и местного бюджета в 2016 году не выделялось, так как необходимо было исполнить предписание надзорного органа о необходимости ремонта тротуаров с учетом элементов безопасной среды. Средств дорожного фонда на запланированный ремонт не хватило. Сроки реализации мероприятия перенесены на 2017 год .Запланирован ремонт ул. Красной в х. Журавлев с привлечением краевых средств. Подготовлена ПСД на сумму </t>
    </r>
    <r>
      <rPr>
        <b/>
        <sz val="12"/>
        <rFont val="Times New Roman"/>
        <family val="1"/>
        <charset val="204"/>
      </rPr>
      <t>1019,6</t>
    </r>
    <r>
      <rPr>
        <sz val="12"/>
        <rFont val="Times New Roman"/>
        <family val="1"/>
        <charset val="204"/>
      </rPr>
      <t xml:space="preserve"> тыс. руб. В 2016 году осуществлялось грейдирование дороги по ул. Степной в х. Спорный протяженностью 0,5 км</t>
    </r>
  </si>
  <si>
    <t xml:space="preserve"> В 2016 году выполнены работы:ямочный ремонт:с.Соколовское ул.Ленина 500 м2, ул. Школьная,107 м2; хт. Машевский ул.Степная 22 м2, хут. Новопавловский ул.Восточная 2230 м2, ул. Первомайская 190 м2 хут.Алексеевский ул.Ленина,1150 м2. Грейдирование дорог: с.Соколовское ул.Пушкина 410 м, ул. Рассветная 728 м, ул.Молодежная 480 м, хут. Алексеевский ул. Кочубея 800 м</t>
  </si>
  <si>
    <t>в связи с измененеием порядка предоставления субсидий молодым семьям, проживающим в сельской местности, согласно ФЦП "Устойчивое развитие сельских территорий на 2014-2017гг и на период до 2020 года" в 2014 году отсутствовали претенденты на получение субсидий. За счет средств краевого бюджета и внебюджетных средств в 2014 году профинансированы мероприятия по газификации Отрадо-Кубанского сельского поселения</t>
  </si>
  <si>
    <t>мероприятие выполнено в полном объеме</t>
  </si>
  <si>
    <t>За  2016 г. МФЦ оказано более 60 тысяч 86 услуг, наиболее востребованы среди населения услуги следующих служб:
• Федеральная служба государственной регистрации, кадастра и картографии по Краснодарскому краю;
• Управление Федеральной миграционной службы по Краснодарскому краю;
• Отделение Пенсионного фонда РФ по Краснодарскому краю;
• Главное управление МВД по Краснодарскому краю;
• Архивный отдел администрации МО Гулькевичский район;
• Управление образования администрации МО Гулькевичский район.
 Во всех городских и сельских поселениях Гулькевичского района функционируют территориально-обособленные  подразделения (ТОСП) МФЦ,  в которых ведется прием документов по государственным и муниципальным услугам.Оказывается помощь в регистрации на портале Госуслуг</t>
  </si>
  <si>
    <t>в 2016 году финансирование мероприятия из краевого бюджета не финансировалось, за счет средств местного бюджета выполнен ремонт тротуара ул.Школьная протяженностью 613 м, установлено 3 "лежачих полицейских" по уо. Советской и ул.Ленина</t>
  </si>
  <si>
    <t>Ремонт дорог не осуществлялся в связи с отсутствием  финансирования из краевого бюджета, за счет средств местного бюджета выполнен ремонт а/д в х.Воздвиженский по ул. Дусм Сорокиной в гравийном исполнении протяженность 0,5 км</t>
  </si>
  <si>
    <t>в ходе мониторинга состояния автомобильных дорог поселения установлена первоочередная необходимость проведения ремонта автодорог поселения  ул.Красная и ул.Юго-Западная с.Отрадо-Кубанское протяженностью 620 м. Мероприятие выполнены</t>
  </si>
  <si>
    <t>оказана финансовая поддержка 11 субъектам малого предпринимательства, в т.ч.: предоставленна субсидия на возмещение части затрат 3 субъектам малого предпринимательства на ранней стадии их деятельности (ИП КФХ Баркова Н.В.., ИП Кривулин А.В., ИП Соболюк С.М..);предоставлена субсидия на возмещение части затрат ,  связанных с уплатой процентов по кредитам, привлеченным в российских кредитных организациях на приобретение оборудования в целях создания и (или) развития, модернизации производства товаров (работ, услуг); 4 субъектам МСП (ООО "ММастер", ООО "Росток, ИП Петриченко, ИП КФХ Огаркова О.В.) предоставлена субсидия на возмещение части затрат по уплате первого взноса при заключении договора финансовой аренды (лизинга) - 4 субъектам малого предпринимательства (ООО  «Союз-Агро», ИП Дарийчук Д.В., ИП Курочкин С.А., ИП Пархоменко В.В.)</t>
  </si>
  <si>
    <t>мероприятие реализовано в полном объеме, финансирование участия МО Гулькевичский район в XV международном инвестиционном форуме "Сочи-2016"</t>
  </si>
  <si>
    <t>мероприятие реализзовано в полном объеме</t>
  </si>
  <si>
    <t>В 2016 году прошел обучение на курсах повышения квалификации 211 челвек</t>
  </si>
  <si>
    <t>В 2016 году прошел обучение на курсах повышения квалификации 1 челвек</t>
  </si>
  <si>
    <t>выданы сертификаты на приобретение жилья 3 молодым семья в Гулькевичском городском поселении. Под внебюджетными средствами предполагаются средства федерального бюджета</t>
  </si>
  <si>
    <t>Мероприятие профинансировано частично, В организовано проведение месячника оборонно-массовой и военно-патриотической работы;  проведены: акция "Свеча памяти", Всероссийская акция "Бессмертный полк", военно-спортивные соревнования "Наследники Победы", автопробег "Маршрут памяти". В г.Гулькевичи проведен районый День молодежи России, в рамках которого были проведены комплекс мероприятия: "КИНОшествие"- тематический парад поселений, Награждение грамотами и благодарственными письмами активных специалистов поселений, волонтеров, а завершился праздничный день пенной дискотекой</t>
  </si>
  <si>
    <t>Мероприятие выполнено частично. В 2016 году организовано и проведено: 3 семинара "Открой свое дело", круглый стол "Проект IQ года", муниципальный 3 этап ежегодного чемпионата Юношеской лиги интелектуальной игры "Что? Где? Когда?", акция "Подарок для милых дам", фестиваль-смотр школьной лиги "КВН", фестиваль по интелектуальной игре "Что? Где? Когда?", акция "День добрых дел", конференция "Успешный старт", Гулькевичская лига КВН,  проведен 2 этам краевого караоке-конкурса "Золотой голос". Приобретен спорт.инентарь для эффективной работы 53х дворовых площадок на территории МО Гулькевичский район.</t>
  </si>
  <si>
    <t>тыс.м2 общей площади</t>
  </si>
  <si>
    <t>мероприятие реализовано в полном объеме, разработано 5 бизнес-планов для включения инвестиционных проектов в Единый реестр инвестиционных проектов Краснодарского края</t>
  </si>
  <si>
    <t>мероприятие выполнено частично  в виду напряженного исполнения бюджета МО Гулькевичский район. В 2016 году осуществлен капитальный ремонт системы отопления МБОУ СОШ № 13. Отремонтированы спортивные залы МБОУ СОШ № 13, 14, 18, 22 на сумму 9240,6 тыс.руб., в том числе краевой бюджет  3075,0 тыс руб., федеральный бюджет 2718,1 тыс.руб. , муниципальный бюджет 3447,5 тыс.руб</t>
  </si>
  <si>
    <t xml:space="preserve">В 2016 году в рамках профилактики наркомании, алкоголизма и табакокурения в молодежной среде, а также с целью популяризации здорового образа жизни  проведено 110 мероприятий, самыми значимыми из них были мероприятия в рамках Всемирного дня отказа от курения и мероприятия в рамках Дня борьбы с наркоманией и наркобизнессом. </t>
  </si>
  <si>
    <t>За 2016 год трудоустроено 861 несовершеннолетних в возрасте от 14 до 18 лет.</t>
  </si>
  <si>
    <t>Реализовано в пределах выделенного финансирования. За 2016 год восстановлено 2625,6 тыс. м2 дорожного полотна на территории Гулькевичского городского поселения</t>
  </si>
  <si>
    <t>в ходе проведения мониторинга состояния автомобильных дорог поселения установлена первоочередная необходимость проведения ремонта автодорог поселения  ул.Больничная и ремонт тротуара по ул.Советская. Мероприятие выполнено в пределах финансирования из местного бюджета</t>
  </si>
  <si>
    <t>проведен ремонт автодороги поселения  ул.Школьная с.Отрадо-Ольгинское, ремонт гравийных дорог ул.Мира, ул.КУ.Маркса, Первомайская, Пионрская с. Отрадо-Ольгинское, ул. Кирова, Донская с.Новомихайловское</t>
  </si>
  <si>
    <t xml:space="preserve">Начальник управления </t>
  </si>
  <si>
    <t>экономики и потребительской сферы</t>
  </si>
  <si>
    <t>Обрабатывающие производства  ОКВЭД (26.40)</t>
  </si>
  <si>
    <t>Социальная сфера (ОКВЭД 85.11)</t>
  </si>
  <si>
    <t>Строительство детского дошкольного учреждения на 290 мест</t>
  </si>
  <si>
    <t>Гулькевичский район, с. Новоукраинское, ул. Прикубанская, 61</t>
  </si>
  <si>
    <t>2014-2015 гг.</t>
  </si>
  <si>
    <t>введен в эксплуатацию в августе 2015 года</t>
  </si>
  <si>
    <r>
      <t>Потребительская сфера (ОКВЭД 93</t>
    </r>
    <r>
      <rPr>
        <u/>
        <sz val="12"/>
        <color rgb="FF000000"/>
        <rFont val="Times New Roman"/>
        <family val="1"/>
        <charset val="204"/>
      </rPr>
      <t>;</t>
    </r>
    <r>
      <rPr>
        <sz val="12"/>
        <color rgb="FF000000"/>
        <rFont val="Times New Roman"/>
        <family val="1"/>
        <charset val="204"/>
      </rPr>
      <t>56.10;56.10.1;56.10.3;47.11)</t>
    </r>
  </si>
  <si>
    <t>Сельское хозяйство  и перерабатывающая промышленность (ОКВЭД 10.62.1;10.62.9;10.81.2)</t>
  </si>
  <si>
    <t>Строительство цеха по производству топливных гранул</t>
  </si>
  <si>
    <t>Гулькевичский район, Гулькевичское г/п,примерно в 2835 м по направлению на север от ориентира пересечение улиц Объездная и Олимпийская</t>
  </si>
  <si>
    <t>2016-2017 гг.</t>
  </si>
  <si>
    <t xml:space="preserve"> в 2016 году двум врачам предоставлены земельные участки, для строительства жилья, планируется предоставить еще 5 земельных  участков</t>
  </si>
  <si>
    <t xml:space="preserve">Укомплектованность врачами в районе составляет 66,5 %. С целью ликвидации кадрового дефицита в 2016 году прибыло 7 врачей, в том числе 2 по программе «Земский доктор». Осуществлялась оплата найма жилого помещения 6 врачам. Оуществляется оплата за обучение медицинских специалистов; по программе интернатуры, ординатуры из средств бюджета МО Гулькевичский район выделено 560 тыс. руб.; с 2016 года осуществляется выплата стипендии студентам-целевикам. В 2016 году в рамках программы «Врачебные кадры для сельского здравоохранения» прибыли 6 молодых специалистов, трое из которых работают на сельских врачебных участках. </t>
  </si>
  <si>
    <t>Регулярно проводилимь профилактические мероприятия -  «Дни здоровья» с участием специалистов краевых учреждений здравоохранения; проводился «Онкопатруль» по теме «Вместе против рака – вместе ради жизни», а также мероприятия для детей «Здоровята». В ходе мероприятий осмотрено и проконсультировано более 8,5 тысячи жителей района. В 2016 год диспансеризацию прошли более 17 тысяч жителей района.</t>
  </si>
  <si>
    <t>оснащение медицинским оборудованием акушерско-гинеколог.отделения, станции скорой помощи, реанимационного отделения, взрослой поликлиники, клинической лаборатории. Приобретены: аппарат искусственной вентиляции легких, наркозо-дыхательный аппарат, автоматическая инфузионная система (3 шт.). Внебюджетные средства: ОМС 3366,0 тыс. руб.</t>
  </si>
  <si>
    <t>в рамках государственной программы по организации и проведению общественных работ и государственной программы Краснодарского края "Содействие занятости населения"  на 2014-2017 гг. на оплачиваемые общественные работы за 2016 год трудоустроено 503 человека, из числа безработных 224 человека с выплатой материальной поддержки.</t>
  </si>
  <si>
    <t>МО  Гулькевичский район на 2013-2017 годы за 2017 год</t>
  </si>
  <si>
    <t>Информация о реализации инвестиционных проектов на территории городского округа (муниципального района), утвержденных Программой социально-экономического развития городского округа (муниципального района) на период до 2017 год, по состоянию на 31 декабря 2017 года</t>
  </si>
  <si>
    <t>2016 год (факт)</t>
  </si>
  <si>
    <t>2017 год</t>
  </si>
  <si>
    <t>Исполнение плана 2017 года, %</t>
  </si>
  <si>
    <t>Темп роста, 2017/2012, %</t>
  </si>
  <si>
    <t>мероприятие реализовано в полном объеме в 2013 году</t>
  </si>
  <si>
    <t>проведение капитального ремонта здания филиала детской поликлиники центральной районной больницы не планируется в связи с нецелесообразностью. Здание не эксплуатируется. Объект включен в план приватизации неиспользуемого муниципального имущества.</t>
  </si>
  <si>
    <t>1.1.9.</t>
  </si>
  <si>
    <t>Капитальный ремонт здания стоматологической поликлиники центральной районной больницы</t>
  </si>
  <si>
    <t>Капитальный ремонт здания стоматологической поликлиники Гулькевичского городского поселения</t>
  </si>
  <si>
    <t xml:space="preserve"> Осуществляется формирование земельных участков в целях предоставления медицинским работникам для индивидуального жилищного строительства</t>
  </si>
  <si>
    <t>Капитальный ремонт МБДОУ №38,39,42,47,48,49,52</t>
  </si>
  <si>
    <t xml:space="preserve">Капитальный  ремонт общеобразовательных учреждений (ремонт кровли, спортзалов, ремонт систем отопления, благоустройство) МБОУ СОШ № 17, с.Отрадоольгонское; МБОУ СОШ № 19, ст.Скобелевской; МБОУ СОШ № 23, х.Тысячный; МБОУ СОШ № 2, г.Гулькевичи </t>
  </si>
  <si>
    <t>Гулькевичское городское поселение, Отрадо-ольгтнское, Скобелевское, Тысячное сельские поседения</t>
  </si>
  <si>
    <t>не выполнено в связи с отсутствием финансирования в 2017 году, реализация мероприятия будет осуществляться в более поздние сроки</t>
  </si>
  <si>
    <t xml:space="preserve">Мероприятие не включено в государственную программу КК "Развитие физической культуры и спорта". Все необходимые документы для участия в программе направлены в министерство физической культуры КК. </t>
  </si>
  <si>
    <t xml:space="preserve">в связ с напряженным бюджетом МО Гулькевичский район реализация мероприятия по строительству плавательного бассейна планируется в 2018-2019 годы. </t>
  </si>
  <si>
    <t xml:space="preserve">в связ с напряженным бюджетом МО Гулькевичский район реализация мероприятия по строительству ледового дворца бассейна планируется в 2019-2020 годы. </t>
  </si>
  <si>
    <t>Строительство и обустройство многофункциональной спортивной площадки, пос.Кубань, ул.Школьная,  сельское поселение Кубань</t>
  </si>
  <si>
    <t>Сельское поселение Кубань Гулькевичского райоа</t>
  </si>
  <si>
    <t>мероприятие выполнено в полном объеме. В 2017 году премией "Лучший работник культуры" награждено 10 работников культуры</t>
  </si>
  <si>
    <t>ввиду недостатка средст в бюджете муниципального образованияГулькевичский район, реализация мероприятия (строительство) перенесена на 2018 - 2020 годы</t>
  </si>
  <si>
    <t>выполнено в полном объеме, в 2017 году стипендиатами стали 20 лучших учащихся школ дополнительного образования</t>
  </si>
  <si>
    <t xml:space="preserve">реализация мероприятия в 2017 году не осуществлялось в связи с отсутствием средств у инвестора. </t>
  </si>
  <si>
    <t>5.2.3.</t>
  </si>
  <si>
    <t>Реконструкция подстанции ПС  110/35/6 кВ «Гулькевичи»</t>
  </si>
  <si>
    <t>в связи с отсутствием средств у инвестора реализация мероприятие в 1 полугодии 2017 года не осуществлялась</t>
  </si>
  <si>
    <t>мероприятие реализовано в 2015-2016 годах</t>
  </si>
  <si>
    <t>реализовано в 2013 году</t>
  </si>
  <si>
    <t xml:space="preserve">выполнено </t>
  </si>
  <si>
    <t>Мероприятие реализовано в полном объеме. Экономия обеспечена оптимизацией расходов муниципальных образований за счет бюджета Краснодарского края. Изготовление мультимедийной презентации, застройка выставочного стенда и аренда выставочной площади в 2017 году оплачена непосредственным исполнителям государственного заказа из средств краевого бюджета, раннее эти расходы оплачивались из бюджета МО Гулькевичский район</t>
  </si>
  <si>
    <t>мероприятие реализуется в рамках муниципального контракта, заключенного с ИП Кособуцкой О.И.</t>
  </si>
  <si>
    <t>Мероприятие выполнено в полном объеме, в сентябре 2015 года завод введен в эксплуатацию</t>
  </si>
  <si>
    <t>в рамках соглашения по реализации инвестиционного проекта "Реконструкция ООО «Крахмальный завод Гулькевичский» с увеличением мощности до 350 тонн переработки зерна кукурузы в сутки и строительством цеха производства мальтодекстринов"</t>
  </si>
  <si>
    <t xml:space="preserve">приобретено производственное оборудование  </t>
  </si>
  <si>
    <t>Реконструкция автомобильных дорог общего пользования Гулькевичского городского поселения (ул. Садовая; ул. Горького от ул. Комсомольской до ул. Короткова; ул. Некрасова от ул.Привокзальной до ул. Короткова; ул. Кирова от ул.Привокзальной до ул. Симонова; ул. Космической; ул. Полевая)</t>
  </si>
  <si>
    <t>Капитальный ремонт автомобильных дорог общего пользования Гулькевичского городского поселения (ул. Таманская, ул. Севастопольская, ул.Стартовая, ул.Трудовая)</t>
  </si>
  <si>
    <t>Капитальный ремонт автомобильных дорог общего пользования ул. Восточная с.Майкопское Гулькевичского городского поселения</t>
  </si>
  <si>
    <t>в связи с отсутствием финансирования мероприятие не реализовано. работы запланированны в 2018 году, после получения софинансирования краевого бюджета</t>
  </si>
  <si>
    <t>Капитальный ремонт автомобильных дорог общего пользования Николенского сельского поселения (ул. Октябрьская от дома № 56 до дома № 88)</t>
  </si>
  <si>
    <t>Капитальный ремонт автомобильных дорог общего пользования Новоукраинского сельского поселения (с.Новоукраинское, ул.Восточная 1250 м; ул.8 Марта 750 м; ул.Тимирязева 450 м; ул.Родниковская 400 м;  тротуар по ул.Красная 1500 м; по ул.Свободы 800 м; по ул.Восточная 1250 м)</t>
  </si>
  <si>
    <t xml:space="preserve">Капитальный ремонт автомобильных дорог общего пользования Гирейского городского поселения: ул. Мира 500 м,ул. Новая 600 м, ул. Придорожная  900 м, ул. Совхозная 600 м, ул. Новоселов 900 м, ул. Кубанская 400 м </t>
  </si>
  <si>
    <t xml:space="preserve">в ходе мониторинга состояния автомобильных дорог поселения установлена первоочередная необходимость преведения работ по ремонту автодорог поселения в гравийном исполнении ул. Майская, ул. Заводская, ул.Луговая, ул.Линейная, ул.Школьная, ул.Фрунзе, ул.Совхозная, ул.Кочубея пос.Гирей и х.Черединовский общей протяженностью3400 м. Проведен капитальный ремонт ул.Коммунальня п.Гирей протяженностью 900 м.  </t>
  </si>
  <si>
    <t>Капитальный ремонт  автомобильных дорог общего пользования Красносельского сельское  поселение (пос. Красносельский, ул. Комарова, ул. Школьная, ул. Подгорная, ул. Строителей,  ул. Ручейная, ул. Приозерная)</t>
  </si>
  <si>
    <t>Капитальный ремонт автомобильных дорог общего пользования  сельского поселения Венцы-Заря (ул. Мира х. Крупский, ул. Советская х. Красная Поляна)</t>
  </si>
  <si>
    <t>Капитальный ремонт автомобильных дорог общего пользования Комсомольского сельского поселения (ул,Садовая, ул. Энтузиастов п. Комсомольский)</t>
  </si>
  <si>
    <t>Капитальный ремонт автомобильных дорог общего пользования Отрадо-Ольгинского сельского поселения (ул. Калинина с.Отрадо-Ольгинское)</t>
  </si>
  <si>
    <t>Капитальный ремонт автомобильных дорог общего пользования Скобелевского сельского поселения (ул. Красноармейская х. Сергеевский, ул.Западная ст. Скобелевской )</t>
  </si>
  <si>
    <t>Капитальный ремонт автомобильных дорог общего пользования Отрадо-Кубанского сельского поселения (ул.Кооперативная, ул.Молодежная с.Отрадо-Кубанское)</t>
  </si>
  <si>
    <t>Капитальный ремонт автомобильных дорог общего пользования Тысячного сельского поселения (ул. Северная х.Тысячный)</t>
  </si>
  <si>
    <t>Капитальный ремонт автомобильных дорог общего пользования Пушкинского сельского поселения (пер. Октябрьский с. Пушкинское)</t>
  </si>
  <si>
    <t>в ходе проведения мониторинга состояния автомобильных дорог поселения во втором полугодии (август) 2017 года будет проведен капитальный ремонт ул. Советской с. Пушкинское протяженностью 225 м</t>
  </si>
  <si>
    <t>Капитальный ремонт автомобильных дорог общего пользования Соколовского сельского поселения (ул. Восточная 100 м х.Новопавловский, ул. Пушкина 100 м, ул. Рассветная 200 м с.Соколовское)</t>
  </si>
  <si>
    <t>Ремонт автомобильных дорог общего пользования сельского поселения Кубань ул.Южная п.Советский, ул. Заречная пос. Урожайный</t>
  </si>
  <si>
    <t>Ремонт автомобильных дорог общего пользования ул.Луговая, ул.Мира;  проезд ул.Рабочей и ул.Школьной, ул.Степная п.Советский, п.Подлесный ул.Красная, п.Новоивановский ул.Степная</t>
  </si>
  <si>
    <t>Мероприятие выполнено частично. Проведено 2 учебно-тренировочных выезда в х. Ильич Отрадненского района, где участники тренировались в учебной стрельбе и отрабатывали приемы самообороны.</t>
  </si>
  <si>
    <t>выполнено в запланированном объеме.Творческие коллективы приняли участие в 70-ти конкурсах различных уровней,  проведено 11057 мероприятий</t>
  </si>
  <si>
    <t>млн.пасс.км/ млн.пасс.</t>
  </si>
  <si>
    <t>Освоение (на 31.12.2017)</t>
  </si>
  <si>
    <t>Гулькевичский р-н, примерно в 570 м на северо-восток от пересечения автодорог г.Гулькевичи - с.Майкопское - ОАО "СК ЗСК"</t>
  </si>
  <si>
    <t>Гулькевичский район,             г. Гулькевичи, пересечение улиц Красная и Комсомольская, район кафе "Колос"</t>
  </si>
  <si>
    <t>Гулькевичский район,           пос. Красносельский, ул. Промышленная,6</t>
  </si>
  <si>
    <t xml:space="preserve">Инвестиционные проекты со сроком окончания в 2017 году </t>
  </si>
  <si>
    <t>Обрабатывающие производства (ОКВЭД)10.72.33</t>
  </si>
  <si>
    <t>Строительство фабрики по производству вафельных изделий с начинкой мощностью 900 кг в час с использованием технологического оборудования ГМБХ "ХЕБЕНШРАЙТ"</t>
  </si>
  <si>
    <t>г.Гулькевичи, ул.Шоссейная, 4</t>
  </si>
  <si>
    <t>2017-2018 гг.</t>
  </si>
  <si>
    <t>Обрабатывающие производства  (ОКВЭД)10.72.34</t>
  </si>
  <si>
    <t>Реконструкция выпарной станции и конденсатного хозяйства с приобретением и установкой центрифуг 1 и 2 продукта с утфельными насосами</t>
  </si>
  <si>
    <t>Гулькевичский район,пгт. Гирей, ул. Октябрьская,2</t>
  </si>
  <si>
    <t xml:space="preserve">Обрабатывающие производства (ОКВЭД 16.10.2) </t>
  </si>
  <si>
    <t xml:space="preserve">Обрабатывающие производства (ОКВЭД 11.07) </t>
  </si>
  <si>
    <t>Строительство универсального завода розлива воды «Кубанский»</t>
  </si>
  <si>
    <t>Гулькевичский район, с.Новоукраинское, ул.Восточная ,2А</t>
  </si>
  <si>
    <t>Е.А. Хмелько</t>
  </si>
  <si>
    <t>Ю.А. Букш</t>
  </si>
  <si>
    <t>Начальник управления экономики и потребительской сферы</t>
  </si>
  <si>
    <t xml:space="preserve">В рамках ФЦП "Устойчивое развитие сельских территорий на 2014-2017 годы и на период до 2020 г" в 2017 г. предоставлена из краевого бюджета субсидия на приобретение жилья в сельской местности семье Здоровцевой М.Н. в сумме 2157 тыс. руб. </t>
  </si>
  <si>
    <t xml:space="preserve">В рамках  краевой программы "Развитие сельского хозяйства и регулирование рынков сельскохозяйственной продукции, сырья и продовольствия" в части мероприятий по развитию растениеводства на условиях софинансирования из федерального и краевого бюджетов на возмещение части затрат по приобретению элитных семян с/х культур за 2017 год предоставлено субсидий 36 тыс. руб. ( ООО ПЗ " Наща Родина").  </t>
  </si>
  <si>
    <t xml:space="preserve">В 2017 г. предоставлена господдержка в виде субсидий в отрасли животноводства в сумме 25064 тыс. руб. (из них 21012 тыс. руб. средства федерального бюджета), в  том числе: на повышение продуктивности в молочном скотоводстве - 6663 тыс. руб., на.возмещение части затрат с/х товаропроизводителям по уплате процентов по долгосрочным кредитам на развитие животноводства - 4392 тыс. руб.,на приобретение плем. животных - 8132 тыс. руб., на содержание маточного поголовья КРС мясного направления - 3674 тыс. руб., на содержание племенных конематок - 351 тыс. руб., на разведение товарной рыбы - 352 тыс. руб. Предоствавлены гранты начинающим фермерам на развитие животноводства в сумме 1500 тыс. руб. </t>
  </si>
  <si>
    <t>В рамках реализации ВЦП "Развитие малых форм хозяйствования в АПК КК на 2013-2017гг" в 2017 году предоставлено субвенций из краевого бюджета в сумме 15698 тыс. руб., в том числе на продукцию - 5013 тыс. руб., на строительство теплиц - 8537 тыс. руб., приобретение животных и птицы - 1871 тыс. руб., на оборудование полива - 277 тыс. руб.</t>
  </si>
  <si>
    <t>Темп роста, 2017/2016, %</t>
  </si>
  <si>
    <r>
      <t>Выполнено в запланированном объеме. В  2017 году творческие коллективы приняли участие в</t>
    </r>
    <r>
      <rPr>
        <sz val="12"/>
        <color indexed="10"/>
        <rFont val="Times New Roman"/>
        <family val="1"/>
        <charset val="204"/>
      </rPr>
      <t xml:space="preserve"> </t>
    </r>
    <r>
      <rPr>
        <sz val="12"/>
        <rFont val="Times New Roman"/>
        <family val="1"/>
        <charset val="204"/>
      </rPr>
      <t>34</t>
    </r>
    <r>
      <rPr>
        <sz val="12"/>
        <color indexed="10"/>
        <rFont val="Times New Roman"/>
        <family val="1"/>
        <charset val="204"/>
      </rPr>
      <t xml:space="preserve"> </t>
    </r>
    <r>
      <rPr>
        <sz val="12"/>
        <rFont val="Times New Roman"/>
        <family val="1"/>
        <charset val="204"/>
      </rPr>
      <t>конкурсах различных уровней, проведено 11926 мероприятий.</t>
    </r>
  </si>
  <si>
    <t>Выполнено. Проведены мероприятия по программе летнего чтения, акция антинаркотической направленности, «Библионочь»</t>
  </si>
  <si>
    <t>мероприятие профинансировано из бюджетов городских и сельских поселений в пределах выделенных средств. Творческие  мероприятия, запланированные в 2017 году выполнены в полном объеме.</t>
  </si>
  <si>
    <r>
      <t>Выполнено.  В 2017 году приобретено</t>
    </r>
    <r>
      <rPr>
        <sz val="12"/>
        <color indexed="10"/>
        <rFont val="Times New Roman"/>
        <family val="1"/>
        <charset val="204"/>
      </rPr>
      <t xml:space="preserve"> </t>
    </r>
    <r>
      <rPr>
        <sz val="12"/>
        <rFont val="Times New Roman"/>
        <family val="1"/>
        <charset val="204"/>
      </rPr>
      <t>2951</t>
    </r>
    <r>
      <rPr>
        <sz val="12"/>
        <color indexed="10"/>
        <rFont val="Times New Roman"/>
        <family val="1"/>
        <charset val="204"/>
      </rPr>
      <t xml:space="preserve"> </t>
    </r>
    <r>
      <rPr>
        <sz val="12"/>
        <rFont val="Times New Roman"/>
        <family val="1"/>
        <charset val="204"/>
      </rPr>
      <t>экземпляров книгоиздательской продукции.</t>
    </r>
  </si>
  <si>
    <t>В 2017 году поданы заявки на участие в ГП "Развитие культуры" в части капитального ремонта от дома культуры Скобелевского сельского поселения, культурно-досугового центра "Лукоморье" Гулькевичского городского поселения и дома культуры "Фламинго" Гирейского городского поселения. Ввиду ограниченного объема финансирования из краевого бюджета данные заявки перенесены на последующие годы. В  2017 году выполнен ремонт фасада и осуществлена замена окон в ДК Соколовский, замена окон ЦКД Кубань, ремонт здания ДК «Фламинго».   Мероприятия - капитальный ремонт 16 учреждений культуры будет осуществляться в более поздние сроки.</t>
  </si>
  <si>
    <t>Выполнено. Учреждениями культуры приобретены музыкальная аппаратура, офисная и оргтехника.</t>
  </si>
  <si>
    <t>В 2017 году завершены работы по ремонту холла МАУК ЦДК "Зодиак", приобретено оборудование и витрины для бара.</t>
  </si>
  <si>
    <t>Выполнено в пределах финансирования из местного бюджета и внебюджетных источников. Повышение квалификации прошли 31 сотрудник учреждений культуры</t>
  </si>
  <si>
    <t xml:space="preserve">мероприятие выполнено в пределах выделенных средств из местного бюджета и внебюджетных источников. В 2017 году произведен текущий ремонт зданий музыкальной школы и 3 школ искусств, произведена замена окон в детской школе искусств в г.Гулькевичи, приобретены офисная оргтехника, мебель </t>
  </si>
  <si>
    <t>В 2017 году мероприятие не выполнено из-за отсутствия софинансирования  из краевого бюджета. На 2018 год выделено из бюджета Краснодарского края 20 млн. рублей на капитальный ремонт спортивного комплекса. Ремонт планируется провести в течение 2018 и 2019 годов.</t>
  </si>
  <si>
    <t>мероприятие не выполнено в связи с тем, что не включено в государственную программу "Строительство спортивных объектов в РФ" на 2017 год. Отделом физической культуры и спорта проводится работа по включению мероприятия в государственную программу "Строительство спортивных объектов в РФ" на 2018 год для софинансирования из краевого бюджета.</t>
  </si>
  <si>
    <t>мероприятие не выполнено в связи с тем, что не включено в перечень объектов государственной программы«Развитие образования в Краснодарском крае» для софинансирования из краевого бюджета. Необходимые документы для включения в государственную программу находятся в министерстве образования Краснодарского края</t>
  </si>
  <si>
    <t>в связи с напряженным бюджетом МО Гулькевичский район реализация мероприятия по строительству спортивног зала на территории СОШ № 6 х.Тельман в 2017 году не осуществлялась и будет реализовываться в более поздние сроки</t>
  </si>
  <si>
    <t>Завершено строительство спортивно-игровой площадки с зоной воркаута в пос. Гирей. Построена комплексная спортивно-игровая площадка в Отрадо-Кубанском сельском поселении.</t>
  </si>
  <si>
    <t>За счет средств местного бюджета в 2017 году на чемпионаты и первенства Краснодарского края командировано 52 команды (538 чел.)</t>
  </si>
  <si>
    <t>в рамках государственной программы по организации и проведению общественных работ и государственной программы Краснодарского края "Содействие занятости населения"  на 2014-2017 гг. на оплачиваемые общественные работы в 2017 году трудоустоено 146 человек, из числа безработных граждан, с выплатой материальной поддержки.</t>
  </si>
  <si>
    <t>Проведено 171 мероприятие направленное на гражданское и патриотическое воспитание молодежи с охватом 87 800 чел</t>
  </si>
  <si>
    <t>Проведены мероприятия с охватом 5 300 человек по направлениям КВН, Что?Где? Когда? форумная площадка "Интелект.Ум"; обеспечена деятельность 53-х дворовых площадок и др.</t>
  </si>
  <si>
    <t xml:space="preserve">в рамках профилактики наркомании, алкоголизма и табакокурения в молодежной среде, а также с целью популяризации здорового образа жизни  проведены мероприятия с общим охватом 11 100 чел. </t>
  </si>
  <si>
    <t>На организацию трудовой деятельности несовершеннолетних в возрасте от 14 до 18 лет за счет средств местного бюджета выделено 1 200 тыс. руб. За  2017 год трудоустроено 879 чел.</t>
  </si>
  <si>
    <t>Проведено 4 муниципальных смены с охватом 410 человек</t>
  </si>
  <si>
    <t>мероприятие выполнено в 2016 году, Решение сессии VI созыва Совета муниципального образования Гулькевичский район  от 27.12.2016 № 8  «О внесении изменений в схему территориального планирования муниципального образования Гулькевичский район, утвержденную решением 3 сессии V созыва Совета муниципального образования Гулькевичский район от 27 апреля 2010 года № 7 «Об утверждении схемы территориального планирования муниципального образования Гулькевичский район"</t>
  </si>
  <si>
    <t>Признано нуждающиммися в улучшении жилищных условий 3 молодых семьи Отрадо-Кубанского, Отрадо-Ольгинского, Комсомольского сельских поселений Гулькевичского района. Предосталены выплаты на приобретение жилья (средства федерального, краевого, местного бюджетов)</t>
  </si>
  <si>
    <t>мероприятие выполнено в полном объеме, цех введен в эксплуатацию в январе 2015 года</t>
  </si>
  <si>
    <t>мероприятие выполнено в полном объеме завршено в 2015 году</t>
  </si>
  <si>
    <t>В 2017 году с торгов предоставлено 11 земельных участков для осуществления коммерческой деятельности (межевание участков осуществляет МАУ "УКС" безвозмездно, оплачены услуги по оценке рыночной стоимости земельных участков)</t>
  </si>
  <si>
    <t>Планировалась разработка двух бизнес-планов, в соответствии с фактической потребностью разработан 1 бизнес-план</t>
  </si>
  <si>
    <t>Осуществлен капитальный ремонт МБДОУ д/с № 39 с.Соколовское, что позволило увеличить число мест в детских дошкольных учреждениях района на 140 мест - до проведения ремонта учреждение не функционировало. Начат ремонт МБДОУ д/с № 48 , завершение работ в 2018 году.  Отремонтированы кровля МБДОУ д/с № 9, 48  МАДОУ д/с № 52, осуществлена замена оконных блоков МБДОУ д/с № 1, 31, проведен ремонт санитарных комнат МБДОУ д/д № 29, 9, 49.</t>
  </si>
  <si>
    <t>Завершается строительство д/с в с.Майкопское. Рзработана ПСД на внеплощадочные инженерные коммуникации к объекту, разработан проект привязки блочной котельной установки на 300 кВт,  осуществлено технологическое присоединение электрических сетей и оборудования объекта «Строительство детского дошкольного учреждения детский сад на 100 мест в с. Майкопское Гулькевичского района Краснодарского края». Завершение строительства АО "Армавирский хлебопродукт" и выкуп объекта в муниципальную собственность будет осуществляться в 2018 году.</t>
  </si>
  <si>
    <t>мероприятие не выполнено в связи с отсутствием финансирования. Проведена гос. экспертиза ПСД, получено положительное заключение, документы направлены в мин.оразования КК для выделения финансирования в 2018 году</t>
  </si>
  <si>
    <t>Во II полугодии 2017 года начата реконструкция пищеблока МБОУ СОШ № 21. Окончание работ в 2018 году. МБОУ СОШ № 4 ремонт мастерских, МБОУ СОШ № 18 частичный ремонт кровли, МБОУ СОШ № 9, 13, 17 ремонт полового покрытия , пищеблока, санитарных комнат</t>
  </si>
  <si>
    <t>за счет средств краевого бюджета приобретено учебное, игровое оборудование. За счем муниципального бюджета приобретено оборудование для МБДОУ д/с № 39 с. Соколовское, уличное оборудование для 8 ДОУ</t>
  </si>
  <si>
    <t>за счет средств краевого бюджета приобретено оборудование, учебные пособия, учебники для осуществления учебного процесса для всех 24 школ МО Гулькевичский район</t>
  </si>
  <si>
    <t>за счет средств краевого бюджета приобретено оборудование, учебные пособия, учебники для осуществления учебного процесса, за счет муниципального оборудование для пищеблока МБОУ СОШ № 19, 21</t>
  </si>
  <si>
    <t>В  2017 году на курсах повышения квалификации  прошли обучение 23 работника дошкольных образовательных учреждений</t>
  </si>
  <si>
    <t>В  2017 году на курсах повышения квалификации  прошли обучение 32 работника общеобразовательных учреждений</t>
  </si>
  <si>
    <t>За 2017 г. МФЦ оказано более 60 тыс. услуг, наиболее востребованы среди населения услуги следующих служб:
• Федеральная служба государственной регистрации, кадастра и картографии по Краснодарскому краю;
• Управление Федеральной миграционной службы по Краснодарскому краю;
• Отделение Пенсионного фонда РФ по Краснодарскому краю;
• Главное управление МВД по Краснодарскому краю;
• Архивный отдел администрации МО Гулькевичский район;
• Управление образования администрации МО Гулькевичский район.
 Во всех городских и сельских поселениях Гулькевичского района функционируют территориально-обособленные  подразделения (ТОСП) МФЦ,  в которых ведется прием документов по государственным и муниципальным услугам.Оказывается помощь в регистрации на портале Госуслуг</t>
  </si>
  <si>
    <t>финансирование мероприятия в 2017 году не осуществлялось</t>
  </si>
  <si>
    <t xml:space="preserve">средства направлены на обеспечение деятельности МКУ "ЕДДС" </t>
  </si>
  <si>
    <t>мероприятие реализовано за счет финансирования из краевого бюжета,в 2017 году осуществлен капитальный ремонт паталого-анатомического отделения МБУЗ "ЦРБ Гулькевичского района"</t>
  </si>
  <si>
    <t>в связи с  отсутствием финансирования из краевого бюджета и недостатком средств в местном бюджете капитальный ремонт участковой больницы сельского поселения Венцы-Заря в 2017 году не осуществлялся</t>
  </si>
  <si>
    <t>реализация мероприятия в связи с отсутствием финансирования в 2016 году не осуществлялась</t>
  </si>
  <si>
    <t>реализация мероприятия в связи с отсутствием финансирования в 2015 году не осуществлялась</t>
  </si>
  <si>
    <t>реализация мероприятия в связи с отсутствием финансирования в 2017 году не осуществлялась</t>
  </si>
  <si>
    <t>реализация мероприятия в связи с отсутствием финансирования в 2017 году не осуществлялась Предположительный срок реализации проекта в 2019-2023 годах</t>
  </si>
  <si>
    <t>реализация мероприятия в связи с отсутствием финансирования в 2017 году не осуществлялась. Предполагаемый срок реализации мероприятий 2025-2030 годы (х.Тельман, п.Комсомольский, х.Вербовый)</t>
  </si>
  <si>
    <t>Оснащение медицинским оборудованием в 2017 году: монитор медицинский (акушерско-физиолог.отд)-490,4 тыс.руб., сканер ультразвуковой(женская конс.)- 1250,0 тыс. руб., электрокардиограф (анестезиол.-реанимац.отд)-61,0 тыс.руб.,комплекс рентгеновский (рентн.отд.)-16915,0,0 тыс .руб.АппаратУЗИ S30 (каб.УЗИ)-2415,00 тыс.руб.</t>
  </si>
  <si>
    <t>В 2017 году реализация мероприятия не осуществлялась.  В соответствие с дорожной картой "развитие здравоохранения Краснодарского края" проведена актуализация мероприятия по создания офисов врачей общей практики. Определены населенные пункты Гулькевичского района, в котроых в приоритетном порядке будут созданы офисы врачей общей практики: с.Соколовское 2017-2020г.г., с.Новомихайловское 2019-2020 г.г., п.Венцы  2025-2030г.г.</t>
  </si>
  <si>
    <t>финансрование мероприятия в 2017 году не осуществлялось по причине дифицита бюджетных средств</t>
  </si>
  <si>
    <t xml:space="preserve">В  2017 году за счет средств местного бюджета осуществлялась оплата найма жилого помещения 17врачам на сумму 668,9 тыс.руб.. За счет внебюджетных средств осуществлялась выплата стипендии  12 студентам-целевикам  в сумме 96,8 тыс. руб., за счет средств местного бюджета 96,0 тыс.руб. Обучение медицинских специалистов по программе интернатуры, ординатуры из средств бюджета МО Гулькевичский район 125,0 тыс.руб. </t>
  </si>
  <si>
    <t>мероприятие не выполнено в связи с тем, что не включено в перечень мероприятий гоударственной программы Краснодарского края</t>
  </si>
  <si>
    <t>в связи с отсутствием средств у инвестора реализация мероприятие в 2017 году не осуществлялась</t>
  </si>
  <si>
    <t>Реализация мероприятия панировалась за счет средств ПАО "Кубаньэнерго", ввиду отсутствия денежных средств у предприятия реализация  мероприятияы в 2017 году не осуществлялась</t>
  </si>
  <si>
    <t>За счет собственных средств МП "Водоканал" в 2017 году произведен капитальный ремонт сетей водоснабжения протяженностью 30,696 км. Мероприятие по замене напорного коллектора канализации от КНС ул.Энергетиков г. Гулькевичи не осуществлялось в связи с отсутствием финансирования</t>
  </si>
  <si>
    <t>В 2017 году реализация мероприятия не осуществлялась в связи с отсутствием финансирования</t>
  </si>
  <si>
    <t>Построен подводящий ГП высокого давления к х. Журавлев, х. Сергеевский, х. Спорный и оформлен в муниц. собственность. Построен и оформляется в собственость ГП высокого давления в с. Новомихайловское протяжен. 2,4 км, стоимостью  3290,4 т. р., в т.ч. субсидии краевого бюджета - 2 961 т.р., средства бюджета Отрадо-Ольгинского с/п - 329 т. р. Завершено строительство распределительного ГП НД х. Красная Поляна» протяженностью – 3995 м., стоимость – 4 688,0 т. р., в т.ч.субсидии краев. бюджета – 3 281,6 т.р., средства местного бюджета –1 406,4 т.р. 24.11.2017г. получено разрешение на ввод в эксплуатацию  распределительного ГП низкого давления в х. Красная Поляна. 30.11.2017 г. осуществлена подача газа к жилым домам в х. Красная Поляна. Администрацией МО Гулькевичский район  получены тех. условия на подключение ГП высокого давления к х. Вербовый, х. Лебедев, х. Орлов. Выполнена топосъемка с нанесением предварительной трассы ГП, проведено согласование с АО «Гулькевичирайгаз». Подана заявка на выполнение проекта планировки и межевания по межпоселковому ГП высокого давления к  х. Вербовый, х. Лебедев, х. Орлов. После выполнения предпроектных работ будет объявлен аукцион на выполнение ПСД.</t>
  </si>
  <si>
    <t>В 2017 году мун. программой «Экономическое развитие и инновационная экономика» утверждено мероприятие по предоставлению услуг консультационного пункта по вопросам ведения предпринимательской деятельности для субъектов малого и среднего предпринимательства, которое  обеспечивают рост числа субъектов МСП и содействует развитию предпринимательства. В 2017г. создан Центр поддержки предпринимательства Гулькевичский район». За период функционирования Центром оказано более 150 консультаций субъектам МСП, осуществляющих деятельность на территории МО Гулькевичский район.Совместно с администрацией МО Гулькевичский район проведены 4 практических семинара по актуальным темам. Охват участников более ста человек.</t>
  </si>
  <si>
    <t>В ходе маниторинга состояния автомобильных дорог, оприделена первоочередная необходимость ремонта следующих улиц:  Красная от ул. Симонова до ул. Короткова -0,206 км., Объездная -0,905 км.,  Комсомольская от ул. Пугачева до ул. Красной - 0,435 км., ул. Короткова - 0,080 км.,  Улица Северная с. Майкопское Гулькевичского района- -1,056 км.,</t>
  </si>
  <si>
    <t>Капитальный ремонт дорог в                                г. Гулькевичи 2017 году не осуществлялся.</t>
  </si>
  <si>
    <t>Капитальный ремонт дорог в                           с  Майкопское Гулькевичского района 2017 году не осуществлялся.</t>
  </si>
  <si>
    <t>В 2017 году осуществлялись работы по грейдированию дороги по ул. Октябрьская хут. Орлов, осуществлялся ямочный ремонт дорог с. Николенское. По кап ремонту работы не выполнялись из за отсутствия краевого софинансирования.</t>
  </si>
  <si>
    <t xml:space="preserve">Проведены работы по ремонту дорог Новукраинского с/п в гравийном исполнении. Проведены работы по ремонту ул.Школьная протяженностью 472 м (асфальт), ремонт тратура по ул. Красная с.Новоукраинское, протяженностью 811 м </t>
  </si>
  <si>
    <t xml:space="preserve">В 2017 году в связи с отсутствием финансирования реализация мероприятия не осуществлялась. </t>
  </si>
  <si>
    <t>в ходе проведения мониторинга состояния автомобильных дорог поселения установлена первоочередная необходимость проведения ремонта автодорог поселения  ул. Восточная и      ул. Южная в х.Духовском. Мероприятие планируется выполненить во II полугодии 2017 года за счет средств краевого и местного бюджетов. данные мероприятия выполнены в пголном объеме</t>
  </si>
  <si>
    <t xml:space="preserve">Выполнен ремонт пер. Восточного отПК 0+00 (ул. Энтузиастов) до ПК 2+30в п. Комсомольском;  пер. Советского от ПК 0+00 (ул. Комсомольская ) до ПК 2+52 в п. Комсомольский; Осуществлен ремонт ул. Школьной от ПК 0+00 (пер. Восточный) до ПК 0+52 в п. Комсомольский; ул. Молодежной от ПК 0+00 (пер. Фрунзе) до ПК 6+00 в х. Тельман. Выполнен ремонт пер. Фрунзе от ПК 0+65 (ул. Шукшина) до ПК 3+49 в х. Тельман; ул. Школьной от ПК 0+00 (дом №25/1) до ПК 2+50 в п. Комсомольский </t>
  </si>
  <si>
    <t>В 2017 году подготовлена сметная документация на ремонт дорог в гравийном исполнении; установлены дорожные знаки и нанесена дорожная разметка, осущестивлен строительный контроль; осуществлена расчистка и устранение скользскости дорог.</t>
  </si>
  <si>
    <t>В  2017 году выполнен: 1- ямочный ремонт ул.Южная - 30 кв.м., ул.Школьная - 47 кв.м., ул.Мира - 85 кв.м., ул.Октябрьская - 40 кв.м. в ст. Скобелевской, а также ямочный ремонт ул.Красная - 100 кв.м. в х.Журавлёв. 2. Капитальный ремонт автодороги по ул. Мира от дома №41 до дома №47. Капитальный ремонт дороги по ул. Октябрьской от дома №1 от ПК0+00 до ПК 0+35. Внебюджетные средства на выполнение мероприятий не привлекались.</t>
  </si>
  <si>
    <t xml:space="preserve">В ходе мониторинга состояния автомобильных дорог поселения установлена первоочередная необходимость проведения ремонта автодорог поселения  ул.Калинина в а/б покрытием 600 м и ул.Южная в а/б поктытием 200 м. Мероприятие выполнены. Ремонт гравийной дороги в с.Отрадо-Кубанское  ул. Михалько, Ямочный ремонт ул. Кооперативной. </t>
  </si>
  <si>
    <t>В 2017 году выпонены работы по ремонту ул.Колхозной от ул. Красной до ул. Северной протяженностью 500 м (асфальт).  Выполнен ремонт тротуаров от здания МУКУК ЦКД Тысячного с/п до д.№8 ул. Красная</t>
  </si>
  <si>
    <t xml:space="preserve"> В 2017 году выполнен ремонт дорог с.Соколовское ул.Кирова, ул.Черкасова; ямочный ремонт дорог с.Соколовское ул.Ленина , ул. Школьная, ул.Кирова, ул.Мира. ул.ОктябрьскаЯ. ул.Пушкина, хут. Новопавловский ул.Восточная , ул. Первомайская; грейдирование дорог с.Соколовское ул.Пушкина 410 м, ул. Рассветная 728 м, ул.Молодежная 480 м, хут. Алексеевский ул. Степная</t>
  </si>
  <si>
    <t xml:space="preserve">Осуществлено оснащение медицинским оборудованием физиослужбы, акушерско-гинекологического отделения, станции  скорой помощи, детской поликлиники, паллиативного отделения, трансфузионного отделения, отделения реанимации, патологоанатомического отделения. </t>
  </si>
  <si>
    <t>приобретена мебель в терапевт.отд.детской поликл. - 67,5, тыс. руб., кондиционеры и сплитсистемы в ЦРБ - 371,4 тыс. руб., компьютер-19,9 тыс.руб., система видеонаблюдения -80,1 тыс. руб., компьютерное оборудование в хирургическое отделение и на склад.-333,1 тыс .руб.,автоматизированные узлы учета отопления - 1182,9 тыс.руб., мороз.камеры и холод.(пищеблок)-158,0 тыс.руб., кух.оборудов.(пищеблок)-70,0 тыс.руб., пожарные гидранты(взр.поликл.,с.Новоукраинское,с.Майкопское)-44,8 тыс.руб., пожарная сигнализац.(Новоукраинское,Соколовское,Красносельский)-221,5 тыс.руб., сплит-сист(рентген.каб)-26,4 тыс.руб., водонагреватели(гараж,склад)-7,8тыс.руб.</t>
  </si>
  <si>
    <t>За счет средств бюджета городских и сельских поселений выполнено строительство 4385 м тротуаров, что положительно отразилось на степени благоустройства населенных пунктов Гулькевичского района.</t>
  </si>
  <si>
    <t>В 2017 году за счет средств бюджета в городских и сельских поселениях Гулькевичского района отремонтировано 8 игровых площадок (Гирейоске, Гулькевичское, Отрадо-Ольгинское, Новоукраинское, Венцы-Заря)</t>
  </si>
  <si>
    <t>мерприятие выполнено частично в пределах  средств выделенных из бюджетов городских и сельских поселений. Проведена  замена светильников, установлены приборы учета потребления электрической энергии уличного освещения в Гулькевичском городском поселении.</t>
  </si>
  <si>
    <r>
      <t xml:space="preserve">1. Подготовлена документация на грейдирование улиц х.Чаплыгин (переулок Ленина - проспект 35 лет Победы),           2. Заказана сметная документация на ямочный ремонт дороги ул. Школьной х.Чаплыгин,                                                3. Подана заявка на участие в конкурсном отботре на софинансирование из краевого бюджета   на проведение кап. ремонта ул. Школьной х.Чаплын по итогам которого будет решен вопрос с финансированием.                                                             </t>
    </r>
    <r>
      <rPr>
        <sz val="14"/>
        <rFont val="Times New Roman"/>
        <family val="1"/>
        <charset val="204"/>
      </rPr>
      <t>выполнение мероприятий запланировано на 2018 год</t>
    </r>
  </si>
  <si>
    <t>факт</t>
  </si>
</sst>
</file>

<file path=xl/styles.xml><?xml version="1.0" encoding="utf-8"?>
<styleSheet xmlns="http://schemas.openxmlformats.org/spreadsheetml/2006/main">
  <numFmts count="3">
    <numFmt numFmtId="164" formatCode="#,##0.0"/>
    <numFmt numFmtId="165" formatCode="0.0"/>
    <numFmt numFmtId="166" formatCode="0.000"/>
  </numFmts>
  <fonts count="35">
    <font>
      <sz val="10"/>
      <name val="Arial Cyr"/>
      <charset val="204"/>
    </font>
    <font>
      <b/>
      <sz val="14"/>
      <name val="Times New Roman"/>
      <family val="1"/>
      <charset val="204"/>
    </font>
    <font>
      <sz val="14"/>
      <name val="Times New Roman"/>
      <family val="1"/>
      <charset val="204"/>
    </font>
    <font>
      <sz val="12"/>
      <name val="Times New Roman"/>
      <family val="1"/>
      <charset val="204"/>
    </font>
    <font>
      <b/>
      <sz val="12"/>
      <name val="Times New Roman"/>
      <family val="1"/>
      <charset val="204"/>
    </font>
    <font>
      <b/>
      <sz val="7"/>
      <name val="Times New Roman"/>
      <family val="1"/>
      <charset val="204"/>
    </font>
    <font>
      <sz val="11"/>
      <name val="Times New Roman"/>
      <family val="1"/>
      <charset val="204"/>
    </font>
    <font>
      <sz val="12"/>
      <name val="Calibri"/>
      <family val="2"/>
      <charset val="204"/>
    </font>
    <font>
      <i/>
      <sz val="12"/>
      <name val="Times New Roman"/>
      <family val="1"/>
      <charset val="204"/>
    </font>
    <font>
      <b/>
      <sz val="11"/>
      <name val="Times New Roman"/>
      <family val="1"/>
      <charset val="204"/>
    </font>
    <font>
      <sz val="8"/>
      <name val="Arial Cyr"/>
      <charset val="204"/>
    </font>
    <font>
      <sz val="12"/>
      <color indexed="8"/>
      <name val="Times New Roman"/>
      <family val="1"/>
      <charset val="204"/>
    </font>
    <font>
      <b/>
      <sz val="12"/>
      <name val="Arial Cyr"/>
      <charset val="204"/>
    </font>
    <font>
      <sz val="14"/>
      <name val="Calibri"/>
      <family val="2"/>
      <charset val="204"/>
    </font>
    <font>
      <b/>
      <sz val="12"/>
      <color theme="1"/>
      <name val="Times New Roman"/>
      <family val="1"/>
      <charset val="204"/>
    </font>
    <font>
      <sz val="12"/>
      <color rgb="FFFF0000"/>
      <name val="Times New Roman"/>
      <family val="1"/>
      <charset val="204"/>
    </font>
    <font>
      <sz val="12"/>
      <color theme="1"/>
      <name val="Times New Roman"/>
      <family val="1"/>
      <charset val="204"/>
    </font>
    <font>
      <sz val="10"/>
      <name val="Arial Cyr"/>
      <family val="2"/>
      <charset val="204"/>
    </font>
    <font>
      <sz val="10"/>
      <name val="Times New Roman"/>
      <family val="1"/>
      <charset val="204"/>
    </font>
    <font>
      <b/>
      <sz val="10"/>
      <name val="Times New Roman"/>
      <family val="1"/>
      <charset val="204"/>
    </font>
    <font>
      <b/>
      <sz val="11"/>
      <color theme="1"/>
      <name val="Calibri"/>
      <family val="2"/>
      <charset val="204"/>
      <scheme val="minor"/>
    </font>
    <font>
      <sz val="14"/>
      <color theme="1"/>
      <name val="Times New Roman"/>
      <family val="1"/>
      <charset val="204"/>
    </font>
    <font>
      <sz val="11"/>
      <color theme="1"/>
      <name val="Times New Roman"/>
      <family val="1"/>
      <charset val="204"/>
    </font>
    <font>
      <sz val="12"/>
      <color rgb="FF000000"/>
      <name val="Times New Roman"/>
      <family val="1"/>
      <charset val="204"/>
    </font>
    <font>
      <sz val="14"/>
      <color rgb="FFFF0000"/>
      <name val="Times New Roman"/>
      <family val="1"/>
      <charset val="204"/>
    </font>
    <font>
      <sz val="11"/>
      <color indexed="8"/>
      <name val="Times New Roman"/>
      <family val="1"/>
      <charset val="204"/>
    </font>
    <font>
      <sz val="12"/>
      <color rgb="FF0070C0"/>
      <name val="Times New Roman"/>
      <family val="1"/>
      <charset val="204"/>
    </font>
    <font>
      <sz val="12"/>
      <color rgb="FF00B050"/>
      <name val="Times New Roman"/>
      <family val="1"/>
      <charset val="204"/>
    </font>
    <font>
      <b/>
      <sz val="11"/>
      <color indexed="8"/>
      <name val="Times New Roman"/>
      <family val="1"/>
      <charset val="204"/>
    </font>
    <font>
      <b/>
      <i/>
      <sz val="14"/>
      <color rgb="FFFF0000"/>
      <name val="Times New Roman"/>
      <family val="1"/>
      <charset val="204"/>
    </font>
    <font>
      <b/>
      <i/>
      <sz val="10"/>
      <color rgb="FFFF0000"/>
      <name val="Arial Cyr"/>
      <charset val="204"/>
    </font>
    <font>
      <u/>
      <sz val="12"/>
      <color rgb="FF000000"/>
      <name val="Times New Roman"/>
      <family val="1"/>
      <charset val="204"/>
    </font>
    <font>
      <b/>
      <sz val="10"/>
      <name val="Arial Cyr"/>
      <charset val="204"/>
    </font>
    <font>
      <sz val="14"/>
      <color indexed="8"/>
      <name val="Times New Roman"/>
      <family val="1"/>
      <charset val="204"/>
    </font>
    <font>
      <sz val="12"/>
      <color indexed="10"/>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indexed="9"/>
        <bgColor indexed="26"/>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8"/>
      </left>
      <right style="thin">
        <color indexed="8"/>
      </right>
      <top style="thin">
        <color indexed="8"/>
      </top>
      <bottom/>
      <diagonal/>
    </border>
    <border>
      <left style="medium">
        <color indexed="64"/>
      </left>
      <right/>
      <top style="thin">
        <color indexed="64"/>
      </top>
      <bottom style="thin">
        <color indexed="64"/>
      </bottom>
      <diagonal/>
    </border>
    <border>
      <left style="thin">
        <color indexed="8"/>
      </left>
      <right/>
      <top style="thin">
        <color indexed="8"/>
      </top>
      <bottom/>
      <diagonal/>
    </border>
    <border>
      <left style="medium">
        <color indexed="64"/>
      </left>
      <right style="medium">
        <color indexed="64"/>
      </right>
      <top/>
      <bottom style="medium">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s>
  <cellStyleXfs count="6">
    <xf numFmtId="0" fontId="0" fillId="0" borderId="0"/>
    <xf numFmtId="0" fontId="17" fillId="0" borderId="0"/>
    <xf numFmtId="0" fontId="17" fillId="0" borderId="0"/>
    <xf numFmtId="0" fontId="17" fillId="0" borderId="0"/>
    <xf numFmtId="0" fontId="17" fillId="0" borderId="0"/>
    <xf numFmtId="0" fontId="17" fillId="0" borderId="0"/>
  </cellStyleXfs>
  <cellXfs count="595">
    <xf numFmtId="0" fontId="0" fillId="0" borderId="0" xfId="0"/>
    <xf numFmtId="0" fontId="2" fillId="0" borderId="0" xfId="0" applyFont="1" applyFill="1"/>
    <xf numFmtId="0" fontId="2" fillId="0" borderId="0" xfId="0" applyFont="1" applyFill="1" applyAlignment="1">
      <alignment horizontal="center"/>
    </xf>
    <xf numFmtId="3" fontId="4" fillId="0" borderId="2" xfId="0" applyNumberFormat="1" applyFont="1" applyFill="1" applyBorder="1" applyAlignment="1">
      <alignment horizontal="center" vertical="top" wrapText="1"/>
    </xf>
    <xf numFmtId="0" fontId="2" fillId="0" borderId="0" xfId="0" applyFont="1" applyFill="1" applyBorder="1"/>
    <xf numFmtId="3" fontId="4" fillId="0" borderId="2" xfId="0" applyNumberFormat="1" applyFont="1" applyFill="1" applyBorder="1" applyAlignment="1">
      <alignment horizontal="right" wrapText="1"/>
    </xf>
    <xf numFmtId="0" fontId="4" fillId="0" borderId="6" xfId="0" applyFont="1" applyFill="1" applyBorder="1" applyAlignment="1">
      <alignment horizontal="center" vertical="top" wrapText="1"/>
    </xf>
    <xf numFmtId="0" fontId="16" fillId="0" borderId="0" xfId="0" applyFont="1" applyFill="1" applyAlignment="1">
      <alignment vertical="center"/>
    </xf>
    <xf numFmtId="0" fontId="16" fillId="0" borderId="0" xfId="0" applyFont="1" applyFill="1" applyAlignment="1">
      <alignment horizontal="center" vertical="center"/>
    </xf>
    <xf numFmtId="3" fontId="3" fillId="0" borderId="3" xfId="0" applyNumberFormat="1" applyFont="1" applyFill="1" applyBorder="1" applyAlignment="1">
      <alignment horizontal="left" vertical="top" wrapText="1"/>
    </xf>
    <xf numFmtId="3" fontId="3" fillId="0" borderId="2" xfId="0" applyNumberFormat="1" applyFont="1" applyFill="1" applyBorder="1" applyAlignment="1">
      <alignment horizontal="left" vertical="top" wrapText="1"/>
    </xf>
    <xf numFmtId="0" fontId="3" fillId="0" borderId="2" xfId="0" applyNumberFormat="1" applyFont="1" applyFill="1" applyBorder="1" applyAlignment="1">
      <alignment horizontal="left" vertical="top" wrapText="1"/>
    </xf>
    <xf numFmtId="1" fontId="3" fillId="0" borderId="2" xfId="0" applyNumberFormat="1" applyFont="1" applyFill="1" applyBorder="1" applyAlignment="1">
      <alignment horizontal="center" vertical="top" wrapText="1"/>
    </xf>
    <xf numFmtId="164" fontId="3" fillId="0" borderId="2" xfId="0" applyNumberFormat="1" applyFont="1" applyFill="1" applyBorder="1" applyAlignment="1">
      <alignment horizontal="center" vertical="top" wrapText="1"/>
    </xf>
    <xf numFmtId="0" fontId="4" fillId="0" borderId="2" xfId="0" applyNumberFormat="1" applyFont="1" applyFill="1" applyBorder="1" applyAlignment="1">
      <alignment horizontal="left" vertical="top" wrapText="1"/>
    </xf>
    <xf numFmtId="3" fontId="4" fillId="0" borderId="4" xfId="0" applyNumberFormat="1" applyFont="1" applyFill="1" applyBorder="1" applyAlignment="1">
      <alignment horizontal="center" vertical="top" wrapText="1"/>
    </xf>
    <xf numFmtId="49" fontId="3" fillId="0" borderId="2" xfId="0" applyNumberFormat="1" applyFont="1" applyFill="1" applyBorder="1" applyAlignment="1">
      <alignment horizontal="left" vertical="top" wrapText="1"/>
    </xf>
    <xf numFmtId="49" fontId="3" fillId="0" borderId="4" xfId="0" applyNumberFormat="1" applyFont="1" applyFill="1" applyBorder="1" applyAlignment="1">
      <alignment horizontal="left" vertical="top" wrapText="1"/>
    </xf>
    <xf numFmtId="49" fontId="6" fillId="0" borderId="2" xfId="0" applyNumberFormat="1" applyFont="1" applyFill="1" applyBorder="1" applyAlignment="1">
      <alignment horizontal="center" vertical="top" wrapText="1"/>
    </xf>
    <xf numFmtId="3" fontId="2" fillId="0" borderId="2" xfId="0" applyNumberFormat="1" applyFont="1" applyFill="1" applyBorder="1" applyAlignment="1">
      <alignment horizontal="center" vertical="top" wrapText="1"/>
    </xf>
    <xf numFmtId="0" fontId="4" fillId="0" borderId="5" xfId="0" applyFont="1" applyFill="1" applyBorder="1" applyAlignment="1">
      <alignment horizontal="center" vertical="top" wrapText="1"/>
    </xf>
    <xf numFmtId="3" fontId="1" fillId="0" borderId="2" xfId="0" applyNumberFormat="1" applyFont="1" applyFill="1" applyBorder="1" applyAlignment="1">
      <alignment horizontal="center" vertical="top" wrapText="1"/>
    </xf>
    <xf numFmtId="3" fontId="3" fillId="0" borderId="2" xfId="1" applyNumberFormat="1" applyFont="1" applyFill="1" applyBorder="1" applyAlignment="1">
      <alignment horizontal="center" vertical="top" wrapText="1"/>
    </xf>
    <xf numFmtId="3" fontId="3" fillId="0" borderId="27" xfId="1" applyNumberFormat="1" applyFont="1" applyFill="1" applyBorder="1" applyAlignment="1">
      <alignment horizontal="center" vertical="top" wrapText="1"/>
    </xf>
    <xf numFmtId="0" fontId="3" fillId="0" borderId="27" xfId="1" applyFont="1" applyFill="1" applyBorder="1" applyAlignment="1">
      <alignment horizontal="center" vertical="top" wrapText="1"/>
    </xf>
    <xf numFmtId="0" fontId="2" fillId="0" borderId="2" xfId="0" applyFont="1" applyFill="1" applyBorder="1" applyAlignment="1">
      <alignment horizontal="justify"/>
    </xf>
    <xf numFmtId="0" fontId="18" fillId="0" borderId="2" xfId="0" applyFont="1" applyFill="1" applyBorder="1"/>
    <xf numFmtId="3" fontId="3" fillId="0" borderId="10" xfId="1" applyNumberFormat="1" applyFont="1" applyFill="1" applyBorder="1" applyAlignment="1">
      <alignment horizontal="center" vertical="top" wrapText="1"/>
    </xf>
    <xf numFmtId="3" fontId="3" fillId="0" borderId="10" xfId="3" applyNumberFormat="1" applyFont="1" applyFill="1" applyBorder="1" applyAlignment="1">
      <alignment horizontal="center" vertical="top" wrapText="1"/>
    </xf>
    <xf numFmtId="0" fontId="21" fillId="0" borderId="0" xfId="0" applyFont="1" applyFill="1" applyAlignment="1">
      <alignment vertical="center"/>
    </xf>
    <xf numFmtId="0" fontId="21" fillId="0" borderId="0" xfId="0" applyFont="1" applyFill="1" applyAlignment="1">
      <alignment horizontal="center" vertical="center"/>
    </xf>
    <xf numFmtId="0" fontId="24" fillId="0" borderId="0" xfId="0" applyFont="1" applyFill="1" applyAlignment="1">
      <alignment vertical="center"/>
    </xf>
    <xf numFmtId="0" fontId="16" fillId="0" borderId="2" xfId="0" applyFont="1" applyFill="1" applyBorder="1" applyAlignment="1">
      <alignment horizontal="center" vertical="center"/>
    </xf>
    <xf numFmtId="0" fontId="16" fillId="0" borderId="2" xfId="0" applyFont="1" applyFill="1" applyBorder="1" applyAlignment="1">
      <alignment horizontal="left" vertical="top" wrapText="1"/>
    </xf>
    <xf numFmtId="165" fontId="6" fillId="0" borderId="2" xfId="0" applyNumberFormat="1" applyFont="1" applyFill="1" applyBorder="1" applyAlignment="1">
      <alignment vertical="top" wrapText="1"/>
    </xf>
    <xf numFmtId="165" fontId="6" fillId="0" borderId="2" xfId="0" applyNumberFormat="1" applyFont="1" applyFill="1" applyBorder="1" applyAlignment="1">
      <alignment horizontal="right" vertical="top" wrapText="1"/>
    </xf>
    <xf numFmtId="0" fontId="25" fillId="0" borderId="2" xfId="0" applyFont="1" applyFill="1" applyBorder="1" applyAlignment="1">
      <alignment vertical="top" wrapText="1"/>
    </xf>
    <xf numFmtId="1" fontId="6" fillId="0" borderId="2" xfId="0" applyNumberFormat="1" applyFont="1" applyFill="1" applyBorder="1" applyAlignment="1">
      <alignment horizontal="right" vertical="top" wrapText="1"/>
    </xf>
    <xf numFmtId="0" fontId="16" fillId="0" borderId="2" xfId="0" applyFont="1" applyFill="1" applyBorder="1" applyAlignment="1">
      <alignment vertical="top" wrapText="1"/>
    </xf>
    <xf numFmtId="165" fontId="6" fillId="0" borderId="2" xfId="0" applyNumberFormat="1" applyFont="1" applyFill="1" applyBorder="1" applyAlignment="1">
      <alignment horizontal="center" vertical="top" wrapText="1"/>
    </xf>
    <xf numFmtId="165" fontId="25" fillId="0" borderId="2" xfId="0" applyNumberFormat="1" applyFont="1" applyFill="1" applyBorder="1" applyAlignment="1">
      <alignment horizontal="right" vertical="top" wrapText="1"/>
    </xf>
    <xf numFmtId="2" fontId="6" fillId="0" borderId="1" xfId="0" applyNumberFormat="1" applyFont="1" applyFill="1" applyBorder="1" applyAlignment="1">
      <alignment horizontal="right" vertical="top" wrapText="1"/>
    </xf>
    <xf numFmtId="0" fontId="25" fillId="0" borderId="9" xfId="0" applyFont="1" applyFill="1" applyBorder="1" applyAlignment="1">
      <alignment horizontal="center" vertical="top" wrapText="1"/>
    </xf>
    <xf numFmtId="0" fontId="25" fillId="0" borderId="2" xfId="0" applyFont="1" applyFill="1" applyBorder="1" applyAlignment="1">
      <alignment horizontal="center" vertical="top" wrapText="1"/>
    </xf>
    <xf numFmtId="3" fontId="3" fillId="0" borderId="2" xfId="0" applyNumberFormat="1" applyFont="1" applyFill="1" applyBorder="1" applyAlignment="1">
      <alignment horizontal="center" vertical="top" wrapText="1"/>
    </xf>
    <xf numFmtId="0" fontId="3" fillId="0" borderId="0" xfId="0" applyFont="1" applyFill="1" applyAlignment="1">
      <alignment vertical="center"/>
    </xf>
    <xf numFmtId="3" fontId="3" fillId="0" borderId="10" xfId="4" applyNumberFormat="1" applyFont="1" applyFill="1" applyBorder="1" applyAlignment="1">
      <alignment horizontal="center" vertical="top" wrapText="1"/>
    </xf>
    <xf numFmtId="0" fontId="2" fillId="0" borderId="2" xfId="0" applyFont="1" applyFill="1" applyBorder="1" applyAlignment="1">
      <alignment horizontal="center" vertical="top" wrapText="1"/>
    </xf>
    <xf numFmtId="0" fontId="3" fillId="3" borderId="2" xfId="0" applyFont="1" applyFill="1" applyBorder="1" applyAlignment="1">
      <alignment horizontal="center" vertical="top" wrapText="1"/>
    </xf>
    <xf numFmtId="3" fontId="3" fillId="3" borderId="1" xfId="0" applyNumberFormat="1" applyFont="1" applyFill="1" applyBorder="1" applyAlignment="1">
      <alignment horizontal="center" vertical="top" wrapText="1"/>
    </xf>
    <xf numFmtId="3" fontId="3" fillId="3" borderId="2" xfId="0" applyNumberFormat="1" applyFont="1" applyFill="1" applyBorder="1" applyAlignment="1">
      <alignment horizontal="center" vertical="top" wrapText="1"/>
    </xf>
    <xf numFmtId="3" fontId="3" fillId="3" borderId="2" xfId="0" applyNumberFormat="1" applyFont="1" applyFill="1" applyBorder="1" applyAlignment="1">
      <alignment horizontal="left" vertical="top" wrapText="1"/>
    </xf>
    <xf numFmtId="0" fontId="3" fillId="3" borderId="4" xfId="0" applyFont="1" applyFill="1" applyBorder="1" applyAlignment="1">
      <alignment horizontal="center" vertical="top" wrapText="1"/>
    </xf>
    <xf numFmtId="3" fontId="3" fillId="3" borderId="4" xfId="0" applyNumberFormat="1" applyFont="1" applyFill="1" applyBorder="1" applyAlignment="1">
      <alignment horizontal="center" vertical="top" wrapText="1"/>
    </xf>
    <xf numFmtId="0" fontId="4" fillId="3" borderId="2" xfId="0" applyFont="1" applyFill="1" applyBorder="1" applyAlignment="1">
      <alignment horizontal="center" vertical="top" wrapText="1"/>
    </xf>
    <xf numFmtId="0" fontId="3" fillId="3" borderId="2" xfId="0" applyNumberFormat="1" applyFont="1" applyFill="1" applyBorder="1" applyAlignment="1">
      <alignment horizontal="left" vertical="top" wrapText="1"/>
    </xf>
    <xf numFmtId="3" fontId="4" fillId="3" borderId="1" xfId="0" applyNumberFormat="1" applyFont="1" applyFill="1" applyBorder="1" applyAlignment="1">
      <alignment horizontal="center" vertical="top" wrapText="1"/>
    </xf>
    <xf numFmtId="3" fontId="4" fillId="3" borderId="2" xfId="0" applyNumberFormat="1" applyFont="1" applyFill="1" applyBorder="1" applyAlignment="1">
      <alignment horizontal="center" vertical="top" wrapText="1"/>
    </xf>
    <xf numFmtId="0" fontId="3" fillId="3" borderId="10" xfId="1" applyFont="1" applyFill="1" applyBorder="1" applyAlignment="1">
      <alignment horizontal="center" vertical="top" wrapText="1"/>
    </xf>
    <xf numFmtId="3" fontId="3" fillId="3" borderId="27" xfId="1" applyNumberFormat="1" applyFont="1" applyFill="1" applyBorder="1" applyAlignment="1">
      <alignment horizontal="center" vertical="top" wrapText="1"/>
    </xf>
    <xf numFmtId="3" fontId="3" fillId="3" borderId="10" xfId="3" applyNumberFormat="1" applyFont="1" applyFill="1" applyBorder="1" applyAlignment="1">
      <alignment horizontal="center" vertical="top" wrapText="1"/>
    </xf>
    <xf numFmtId="3" fontId="3" fillId="3" borderId="10" xfId="1" applyNumberFormat="1" applyFont="1" applyFill="1" applyBorder="1" applyAlignment="1">
      <alignment horizontal="center" vertical="top" wrapText="1"/>
    </xf>
    <xf numFmtId="0" fontId="4" fillId="3" borderId="10" xfId="1" applyFont="1" applyFill="1" applyBorder="1" applyAlignment="1">
      <alignment horizontal="center" vertical="top" wrapText="1"/>
    </xf>
    <xf numFmtId="3" fontId="4" fillId="3" borderId="10" xfId="1" applyNumberFormat="1" applyFont="1" applyFill="1" applyBorder="1" applyAlignment="1">
      <alignment horizontal="center" vertical="top" wrapText="1"/>
    </xf>
    <xf numFmtId="49" fontId="3" fillId="3" borderId="2" xfId="0" applyNumberFormat="1" applyFont="1" applyFill="1" applyBorder="1" applyAlignment="1">
      <alignment horizontal="left" vertical="top" wrapText="1"/>
    </xf>
    <xf numFmtId="0" fontId="3" fillId="3" borderId="27" xfId="1" applyFont="1" applyFill="1" applyBorder="1" applyAlignment="1">
      <alignment horizontal="center" vertical="top" wrapText="1"/>
    </xf>
    <xf numFmtId="3" fontId="3" fillId="3" borderId="27" xfId="3" applyNumberFormat="1" applyFont="1" applyFill="1" applyBorder="1" applyAlignment="1">
      <alignment horizontal="center" vertical="top" wrapText="1"/>
    </xf>
    <xf numFmtId="3" fontId="3" fillId="0" borderId="14" xfId="0" applyNumberFormat="1" applyFont="1" applyFill="1" applyBorder="1" applyAlignment="1">
      <alignment horizontal="center" vertical="top" wrapText="1"/>
    </xf>
    <xf numFmtId="49" fontId="3" fillId="0" borderId="14" xfId="0" applyNumberFormat="1" applyFont="1" applyFill="1" applyBorder="1" applyAlignment="1">
      <alignment horizontal="left" vertical="top" wrapText="1"/>
    </xf>
    <xf numFmtId="3" fontId="3" fillId="0" borderId="16" xfId="0" applyNumberFormat="1" applyFont="1" applyFill="1" applyBorder="1" applyAlignment="1">
      <alignment horizontal="left" vertical="top" wrapText="1"/>
    </xf>
    <xf numFmtId="3" fontId="3" fillId="0" borderId="2" xfId="4" applyNumberFormat="1" applyFont="1" applyFill="1" applyBorder="1" applyAlignment="1">
      <alignment horizontal="center" vertical="top" wrapText="1"/>
    </xf>
    <xf numFmtId="3" fontId="3" fillId="0" borderId="2" xfId="3" applyNumberFormat="1" applyFont="1" applyFill="1" applyBorder="1" applyAlignment="1">
      <alignment horizontal="center" vertical="top" wrapText="1"/>
    </xf>
    <xf numFmtId="0" fontId="18" fillId="3" borderId="2" xfId="0" applyFont="1" applyFill="1" applyBorder="1" applyAlignment="1">
      <alignment horizontal="center" vertical="top" wrapText="1"/>
    </xf>
    <xf numFmtId="0" fontId="18" fillId="3" borderId="1" xfId="0" applyFont="1" applyFill="1" applyBorder="1" applyAlignment="1">
      <alignment horizontal="center" vertical="top" wrapText="1"/>
    </xf>
    <xf numFmtId="3" fontId="3" fillId="0" borderId="27" xfId="4" applyNumberFormat="1" applyFont="1" applyFill="1" applyBorder="1" applyAlignment="1">
      <alignment horizontal="center" vertical="top" wrapText="1"/>
    </xf>
    <xf numFmtId="3" fontId="3" fillId="0" borderId="27" xfId="3" applyNumberFormat="1" applyFont="1" applyFill="1" applyBorder="1" applyAlignment="1">
      <alignment horizontal="center" vertical="top" wrapText="1"/>
    </xf>
    <xf numFmtId="3" fontId="2" fillId="0" borderId="27" xfId="3" applyNumberFormat="1" applyFont="1" applyFill="1" applyBorder="1" applyAlignment="1">
      <alignment horizontal="center" vertical="top" wrapText="1"/>
    </xf>
    <xf numFmtId="0" fontId="2" fillId="2" borderId="0" xfId="0" applyFont="1" applyFill="1"/>
    <xf numFmtId="0" fontId="2" fillId="4" borderId="0" xfId="0" applyFont="1" applyFill="1"/>
    <xf numFmtId="3" fontId="4" fillId="0" borderId="1"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3" fillId="0" borderId="2" xfId="0" applyFont="1" applyFill="1" applyBorder="1" applyAlignment="1">
      <alignment horizontal="center" vertical="top" wrapText="1"/>
    </xf>
    <xf numFmtId="0" fontId="1" fillId="0" borderId="0"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0" fillId="0" borderId="3"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2" xfId="0" applyFont="1" applyFill="1" applyBorder="1" applyAlignment="1">
      <alignment horizontal="left" vertical="top" wrapText="1"/>
    </xf>
    <xf numFmtId="3" fontId="3" fillId="0" borderId="1" xfId="0" applyNumberFormat="1" applyFont="1" applyFill="1" applyBorder="1" applyAlignment="1">
      <alignment horizontal="center" vertical="top" wrapText="1"/>
    </xf>
    <xf numFmtId="0" fontId="4" fillId="0" borderId="2" xfId="0" applyFont="1" applyFill="1" applyBorder="1" applyAlignment="1">
      <alignment horizontal="center" vertical="center" wrapText="1"/>
    </xf>
    <xf numFmtId="0" fontId="0" fillId="0" borderId="2" xfId="0" applyFont="1" applyFill="1" applyBorder="1" applyAlignment="1">
      <alignment horizontal="center" vertical="top" wrapText="1"/>
    </xf>
    <xf numFmtId="0" fontId="0" fillId="3" borderId="2" xfId="0" applyFont="1" applyFill="1" applyBorder="1" applyAlignment="1">
      <alignment horizontal="center" vertical="top" wrapText="1"/>
    </xf>
    <xf numFmtId="0" fontId="0" fillId="3" borderId="1" xfId="0" applyFont="1" applyFill="1" applyBorder="1" applyAlignment="1">
      <alignment horizontal="center" vertical="top" wrapText="1"/>
    </xf>
    <xf numFmtId="0" fontId="0" fillId="0" borderId="3" xfId="0" applyFont="1" applyBorder="1" applyAlignment="1">
      <alignment horizontal="center" vertical="top" wrapText="1"/>
    </xf>
    <xf numFmtId="0" fontId="0" fillId="3" borderId="3" xfId="0" applyFont="1" applyFill="1" applyBorder="1" applyAlignment="1">
      <alignment horizontal="center" vertical="top" wrapText="1"/>
    </xf>
    <xf numFmtId="0" fontId="3" fillId="0" borderId="0" xfId="0" applyFont="1" applyFill="1" applyAlignment="1">
      <alignment horizontal="center" vertical="center"/>
    </xf>
    <xf numFmtId="0" fontId="33" fillId="0" borderId="0" xfId="1" applyFont="1" applyFill="1" applyAlignment="1">
      <alignment vertical="center" wrapText="1"/>
    </xf>
    <xf numFmtId="0" fontId="33" fillId="0" borderId="0" xfId="1" applyFont="1" applyFill="1" applyAlignment="1">
      <alignment horizontal="center" vertical="center" wrapText="1"/>
    </xf>
    <xf numFmtId="0" fontId="33" fillId="0" borderId="0"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25" fillId="0" borderId="0" xfId="1" applyFont="1" applyFill="1" applyAlignment="1">
      <alignment vertical="center" wrapText="1"/>
    </xf>
    <xf numFmtId="0" fontId="25" fillId="0" borderId="0" xfId="1" applyFont="1" applyAlignment="1">
      <alignment wrapText="1"/>
    </xf>
    <xf numFmtId="0" fontId="11" fillId="0" borderId="10" xfId="1" applyFont="1" applyBorder="1" applyAlignment="1">
      <alignment horizontal="center" vertical="top" wrapText="1"/>
    </xf>
    <xf numFmtId="0" fontId="11" fillId="0" borderId="10" xfId="1" applyFont="1" applyBorder="1" applyAlignment="1">
      <alignment horizontal="center" wrapText="1"/>
    </xf>
    <xf numFmtId="0" fontId="25" fillId="0" borderId="0" xfId="1" applyFont="1" applyAlignment="1">
      <alignment horizontal="center" wrapText="1"/>
    </xf>
    <xf numFmtId="0" fontId="11" fillId="0" borderId="10" xfId="1" applyFont="1" applyFill="1" applyBorder="1" applyAlignment="1">
      <alignment horizontal="center" vertical="top" wrapText="1"/>
    </xf>
    <xf numFmtId="3" fontId="11" fillId="0" borderId="10" xfId="1" applyNumberFormat="1" applyFont="1" applyFill="1" applyBorder="1" applyAlignment="1">
      <alignment horizontal="center" vertical="top" wrapText="1"/>
    </xf>
    <xf numFmtId="0" fontId="11" fillId="0" borderId="31" xfId="1" applyFont="1" applyFill="1" applyBorder="1" applyAlignment="1">
      <alignment horizontal="center" vertical="top" wrapText="1"/>
    </xf>
    <xf numFmtId="0" fontId="11" fillId="0" borderId="32" xfId="1" applyFont="1" applyFill="1" applyBorder="1" applyAlignment="1">
      <alignment horizontal="center" vertical="top" wrapText="1"/>
    </xf>
    <xf numFmtId="3" fontId="11" fillId="0" borderId="32" xfId="1" applyNumberFormat="1" applyFont="1" applyFill="1" applyBorder="1" applyAlignment="1">
      <alignment horizontal="center" vertical="top" wrapText="1"/>
    </xf>
    <xf numFmtId="0" fontId="11" fillId="0" borderId="33" xfId="1" applyFont="1" applyFill="1" applyBorder="1" applyAlignment="1">
      <alignment horizontal="center" vertical="top" wrapText="1"/>
    </xf>
    <xf numFmtId="16" fontId="11" fillId="0" borderId="10" xfId="1" applyNumberFormat="1" applyFont="1" applyBorder="1" applyAlignment="1">
      <alignment horizontal="center" vertical="top" wrapText="1"/>
    </xf>
    <xf numFmtId="3" fontId="11" fillId="0" borderId="10" xfId="1" applyNumberFormat="1" applyFont="1" applyBorder="1" applyAlignment="1">
      <alignment horizontal="center" vertical="top" wrapText="1"/>
    </xf>
    <xf numFmtId="0" fontId="11" fillId="5" borderId="10" xfId="1" applyFont="1" applyFill="1" applyBorder="1" applyAlignment="1">
      <alignment horizontal="center" vertical="center" wrapText="1"/>
    </xf>
    <xf numFmtId="164" fontId="11" fillId="0" borderId="10" xfId="1" applyNumberFormat="1" applyFont="1" applyFill="1" applyBorder="1" applyAlignment="1">
      <alignment horizontal="center" vertical="top" wrapText="1"/>
    </xf>
    <xf numFmtId="0" fontId="11" fillId="0" borderId="10" xfId="1" applyNumberFormat="1" applyFont="1" applyFill="1" applyBorder="1" applyAlignment="1" applyProtection="1">
      <alignment horizontal="center" vertical="top" wrapText="1"/>
    </xf>
    <xf numFmtId="0" fontId="11" fillId="0" borderId="0" xfId="1" applyFont="1" applyFill="1" applyAlignment="1">
      <alignment vertical="center"/>
    </xf>
    <xf numFmtId="0" fontId="11" fillId="0" borderId="0" xfId="1" applyFont="1" applyFill="1" applyAlignment="1">
      <alignment horizontal="center" vertical="center"/>
    </xf>
    <xf numFmtId="0" fontId="25" fillId="0" borderId="0" xfId="1" applyFont="1" applyBorder="1" applyAlignment="1">
      <alignment wrapText="1"/>
    </xf>
    <xf numFmtId="0" fontId="11" fillId="0" borderId="34" xfId="1" applyFont="1" applyBorder="1" applyAlignment="1">
      <alignment horizontal="center" vertical="top" wrapText="1"/>
    </xf>
    <xf numFmtId="0" fontId="11" fillId="0" borderId="34" xfId="1" applyFont="1" applyFill="1" applyBorder="1" applyAlignment="1">
      <alignment horizontal="center" vertical="top" wrapText="1"/>
    </xf>
    <xf numFmtId="0" fontId="11" fillId="0" borderId="0" xfId="1" applyFont="1" applyBorder="1" applyAlignment="1">
      <alignment horizontal="center" vertical="top" wrapText="1"/>
    </xf>
    <xf numFmtId="0" fontId="11" fillId="0" borderId="0" xfId="1" applyFont="1" applyFill="1" applyBorder="1" applyAlignment="1">
      <alignment horizontal="center" vertical="top" wrapText="1"/>
    </xf>
    <xf numFmtId="3" fontId="11" fillId="0" borderId="0" xfId="1" applyNumberFormat="1" applyFont="1" applyFill="1" applyBorder="1" applyAlignment="1">
      <alignment horizontal="center" vertical="top" wrapText="1"/>
    </xf>
    <xf numFmtId="0" fontId="11" fillId="0" borderId="0" xfId="1" applyNumberFormat="1" applyFont="1" applyFill="1" applyBorder="1" applyAlignment="1" applyProtection="1">
      <alignment horizontal="center" vertical="top" wrapText="1"/>
    </xf>
    <xf numFmtId="14" fontId="11" fillId="0" borderId="0" xfId="1" applyNumberFormat="1" applyFont="1" applyFill="1" applyBorder="1" applyAlignment="1">
      <alignment horizontal="center" vertical="top" wrapText="1"/>
    </xf>
    <xf numFmtId="3" fontId="11" fillId="5" borderId="0" xfId="1" applyNumberFormat="1" applyFont="1" applyFill="1" applyBorder="1" applyAlignment="1">
      <alignment horizontal="center" vertical="top" wrapText="1"/>
    </xf>
    <xf numFmtId="0" fontId="25" fillId="0" borderId="0" xfId="1" applyFont="1" applyBorder="1" applyAlignment="1">
      <alignment vertical="top" wrapText="1"/>
    </xf>
    <xf numFmtId="0" fontId="25" fillId="0" borderId="0" xfId="1" applyFont="1" applyBorder="1" applyAlignment="1">
      <alignment horizontal="center" vertical="center" wrapText="1"/>
    </xf>
    <xf numFmtId="3" fontId="11" fillId="0" borderId="0" xfId="1" applyNumberFormat="1" applyFont="1" applyBorder="1" applyAlignment="1">
      <alignment horizontal="center" vertical="top" wrapText="1"/>
    </xf>
    <xf numFmtId="3" fontId="25" fillId="0" borderId="0" xfId="1" applyNumberFormat="1" applyFont="1" applyBorder="1" applyAlignment="1">
      <alignment horizontal="center" vertical="top" wrapText="1"/>
    </xf>
    <xf numFmtId="0" fontId="25" fillId="0" borderId="0" xfId="1" applyFont="1" applyBorder="1" applyAlignment="1">
      <alignment horizontal="center" vertical="top" wrapText="1"/>
    </xf>
    <xf numFmtId="0" fontId="11" fillId="0" borderId="0" xfId="1" applyFont="1" applyFill="1" applyBorder="1" applyAlignment="1">
      <alignment horizontal="left" vertical="top" wrapText="1"/>
    </xf>
    <xf numFmtId="3" fontId="11" fillId="0" borderId="34" xfId="1" applyNumberFormat="1" applyFont="1" applyFill="1" applyBorder="1" applyAlignment="1">
      <alignment horizontal="center" vertical="top" wrapText="1"/>
    </xf>
    <xf numFmtId="0" fontId="3" fillId="4" borderId="2" xfId="0" applyNumberFormat="1" applyFont="1" applyFill="1" applyBorder="1" applyAlignment="1">
      <alignment horizontal="left" vertical="top" wrapText="1"/>
    </xf>
    <xf numFmtId="3" fontId="3" fillId="4" borderId="2" xfId="0" applyNumberFormat="1" applyFont="1" applyFill="1" applyBorder="1" applyAlignment="1">
      <alignment horizontal="center" vertical="top" wrapText="1"/>
    </xf>
    <xf numFmtId="3" fontId="3" fillId="4" borderId="2" xfId="0" applyNumberFormat="1" applyFont="1" applyFill="1" applyBorder="1" applyAlignment="1">
      <alignment horizontal="left" vertical="top" wrapText="1"/>
    </xf>
    <xf numFmtId="0" fontId="0" fillId="3" borderId="3" xfId="0" applyFont="1" applyFill="1" applyBorder="1" applyAlignment="1">
      <alignment horizontal="center" vertical="top" wrapText="1"/>
    </xf>
    <xf numFmtId="0" fontId="4" fillId="3" borderId="1" xfId="0" applyFont="1" applyFill="1" applyBorder="1" applyAlignment="1">
      <alignment horizontal="center" vertical="top" wrapText="1"/>
    </xf>
    <xf numFmtId="0" fontId="3" fillId="4" borderId="2" xfId="0" applyFont="1" applyFill="1" applyBorder="1" applyAlignment="1">
      <alignment horizontal="center" vertical="top" wrapText="1"/>
    </xf>
    <xf numFmtId="3" fontId="3" fillId="4" borderId="1" xfId="0" applyNumberFormat="1" applyFont="1" applyFill="1" applyBorder="1" applyAlignment="1">
      <alignment horizontal="center" vertical="top" wrapText="1"/>
    </xf>
    <xf numFmtId="164" fontId="3" fillId="4" borderId="2" xfId="0" applyNumberFormat="1" applyFont="1" applyFill="1" applyBorder="1" applyAlignment="1">
      <alignment horizontal="center" vertical="top" wrapText="1"/>
    </xf>
    <xf numFmtId="0" fontId="0" fillId="3" borderId="1" xfId="0" applyFont="1" applyFill="1" applyBorder="1" applyAlignment="1">
      <alignment horizontal="center" vertical="top" wrapText="1"/>
    </xf>
    <xf numFmtId="0" fontId="0" fillId="3" borderId="3" xfId="0" applyFont="1" applyFill="1" applyBorder="1" applyAlignment="1">
      <alignment horizontal="center" vertical="top" wrapText="1"/>
    </xf>
    <xf numFmtId="0" fontId="3" fillId="3" borderId="1" xfId="0" applyFont="1" applyFill="1" applyBorder="1" applyAlignment="1">
      <alignment horizontal="center" vertical="top" wrapText="1"/>
    </xf>
    <xf numFmtId="0" fontId="0" fillId="3" borderId="4" xfId="0" applyFont="1" applyFill="1" applyBorder="1" applyAlignment="1">
      <alignment horizontal="center" vertical="top" wrapText="1"/>
    </xf>
    <xf numFmtId="0" fontId="15" fillId="0" borderId="0" xfId="0" applyFont="1" applyFill="1" applyAlignment="1">
      <alignment vertical="center"/>
    </xf>
    <xf numFmtId="3" fontId="3" fillId="3" borderId="2" xfId="0" applyNumberFormat="1" applyFont="1" applyFill="1" applyBorder="1" applyAlignment="1">
      <alignment horizontal="center" vertical="top" wrapText="1"/>
    </xf>
    <xf numFmtId="0" fontId="4" fillId="4" borderId="2" xfId="0" applyFont="1" applyFill="1" applyBorder="1" applyAlignment="1">
      <alignment horizontal="center" vertical="top" wrapText="1"/>
    </xf>
    <xf numFmtId="3" fontId="4" fillId="4" borderId="2" xfId="0" applyNumberFormat="1" applyFont="1" applyFill="1" applyBorder="1" applyAlignment="1">
      <alignment horizontal="center" vertical="top" wrapText="1"/>
    </xf>
    <xf numFmtId="0" fontId="2" fillId="4" borderId="0" xfId="0" applyFont="1" applyFill="1"/>
    <xf numFmtId="0" fontId="4" fillId="0" borderId="1" xfId="0" applyFont="1" applyFill="1" applyBorder="1" applyAlignment="1">
      <alignment horizontal="center" vertical="top" wrapText="1"/>
    </xf>
    <xf numFmtId="0" fontId="0" fillId="0" borderId="3"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0" borderId="2"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3" xfId="0" applyFont="1" applyFill="1" applyBorder="1" applyAlignment="1">
      <alignment horizontal="center" vertical="top" wrapText="1"/>
    </xf>
    <xf numFmtId="0" fontId="4" fillId="3" borderId="1" xfId="0" applyFont="1" applyFill="1" applyBorder="1" applyAlignment="1">
      <alignment horizontal="center" vertical="top" wrapText="1"/>
    </xf>
    <xf numFmtId="49" fontId="3" fillId="0" borderId="3" xfId="0" applyNumberFormat="1" applyFont="1" applyFill="1" applyBorder="1" applyAlignment="1">
      <alignment horizontal="center" vertical="top" wrapText="1"/>
    </xf>
    <xf numFmtId="0" fontId="4" fillId="0" borderId="9" xfId="0" applyFont="1" applyFill="1" applyBorder="1" applyAlignment="1">
      <alignment horizontal="center" vertical="top" wrapText="1"/>
    </xf>
    <xf numFmtId="0" fontId="3" fillId="0" borderId="2" xfId="0" applyFont="1" applyFill="1" applyBorder="1" applyAlignment="1">
      <alignment horizontal="left" vertical="top" wrapText="1"/>
    </xf>
    <xf numFmtId="0" fontId="1" fillId="0" borderId="2" xfId="0" applyFont="1" applyFill="1" applyBorder="1" applyAlignment="1">
      <alignment horizontal="center" vertical="top" wrapText="1"/>
    </xf>
    <xf numFmtId="0" fontId="3" fillId="0" borderId="1" xfId="0" applyFont="1" applyFill="1" applyBorder="1" applyAlignment="1">
      <alignment horizontal="left" vertical="top" wrapText="1"/>
    </xf>
    <xf numFmtId="3" fontId="3" fillId="0" borderId="1" xfId="0" applyNumberFormat="1" applyFont="1" applyFill="1" applyBorder="1" applyAlignment="1">
      <alignment horizontal="center" vertical="top" wrapText="1"/>
    </xf>
    <xf numFmtId="3" fontId="3" fillId="0" borderId="4" xfId="0" applyNumberFormat="1" applyFont="1" applyFill="1" applyBorder="1" applyAlignment="1">
      <alignment horizontal="center" vertical="top" wrapText="1"/>
    </xf>
    <xf numFmtId="0" fontId="3" fillId="0" borderId="4" xfId="0" applyFont="1" applyFill="1" applyBorder="1" applyAlignment="1">
      <alignment horizontal="center" vertical="top" wrapText="1"/>
    </xf>
    <xf numFmtId="0" fontId="3" fillId="3"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16" fillId="0" borderId="2" xfId="0" applyFont="1" applyFill="1" applyBorder="1" applyAlignment="1">
      <alignment horizontal="center" vertical="top" wrapText="1"/>
    </xf>
    <xf numFmtId="0" fontId="21" fillId="0" borderId="0" xfId="0" applyFont="1" applyFill="1" applyBorder="1" applyAlignment="1">
      <alignment horizontal="center" vertical="center" wrapText="1"/>
    </xf>
    <xf numFmtId="0" fontId="16" fillId="0" borderId="2" xfId="0" applyFont="1" applyFill="1" applyBorder="1" applyAlignment="1">
      <alignment horizontal="center" vertical="center" wrapText="1"/>
    </xf>
    <xf numFmtId="3" fontId="3" fillId="3" borderId="1" xfId="0" applyNumberFormat="1" applyFont="1" applyFill="1" applyBorder="1" applyAlignment="1">
      <alignment horizontal="left" vertical="top" wrapText="1"/>
    </xf>
    <xf numFmtId="0" fontId="2" fillId="3" borderId="2" xfId="0" applyFont="1" applyFill="1" applyBorder="1" applyAlignment="1">
      <alignment horizontal="justify"/>
    </xf>
    <xf numFmtId="0" fontId="3" fillId="3" borderId="1" xfId="0" applyNumberFormat="1" applyFont="1" applyFill="1" applyBorder="1" applyAlignment="1">
      <alignment horizontal="left" vertical="top" wrapText="1"/>
    </xf>
    <xf numFmtId="3" fontId="3" fillId="3" borderId="8" xfId="0" applyNumberFormat="1" applyFont="1" applyFill="1" applyBorder="1" applyAlignment="1">
      <alignment horizontal="center" vertical="top" wrapText="1"/>
    </xf>
    <xf numFmtId="3" fontId="3" fillId="3" borderId="8" xfId="0" applyNumberFormat="1" applyFont="1" applyFill="1" applyBorder="1" applyAlignment="1">
      <alignment horizontal="left" vertical="top" wrapText="1"/>
    </xf>
    <xf numFmtId="0" fontId="26" fillId="0" borderId="0" xfId="0" applyFont="1" applyFill="1" applyAlignment="1">
      <alignment vertical="center"/>
    </xf>
    <xf numFmtId="0" fontId="27" fillId="0" borderId="0" xfId="0" applyFont="1" applyFill="1" applyAlignment="1">
      <alignment vertical="center"/>
    </xf>
    <xf numFmtId="0" fontId="15" fillId="0" borderId="0" xfId="0" applyFont="1" applyFill="1" applyBorder="1" applyAlignment="1">
      <alignment vertical="center"/>
    </xf>
    <xf numFmtId="165" fontId="6" fillId="0" borderId="0" xfId="0" applyNumberFormat="1" applyFont="1" applyFill="1" applyBorder="1" applyAlignment="1">
      <alignment horizontal="center" vertical="top" wrapText="1"/>
    </xf>
    <xf numFmtId="3" fontId="4" fillId="3" borderId="2" xfId="0" applyNumberFormat="1" applyFont="1" applyFill="1" applyBorder="1" applyAlignment="1">
      <alignment horizontal="left" vertical="top" wrapText="1"/>
    </xf>
    <xf numFmtId="3" fontId="4" fillId="3" borderId="22" xfId="0" applyNumberFormat="1" applyFont="1" applyFill="1" applyBorder="1" applyAlignment="1">
      <alignment vertical="top" wrapText="1"/>
    </xf>
    <xf numFmtId="3" fontId="4" fillId="3" borderId="22" xfId="3" applyNumberFormat="1" applyFont="1" applyFill="1" applyBorder="1" applyAlignment="1">
      <alignment horizontal="center" vertical="top" wrapText="1"/>
    </xf>
    <xf numFmtId="3" fontId="4" fillId="3" borderId="11" xfId="4" applyNumberFormat="1" applyFont="1" applyFill="1" applyBorder="1" applyAlignment="1">
      <alignment horizontal="center" vertical="top" wrapText="1"/>
    </xf>
    <xf numFmtId="3" fontId="9" fillId="3" borderId="2" xfId="0" applyNumberFormat="1" applyFont="1" applyFill="1" applyBorder="1" applyAlignment="1">
      <alignment horizontal="left" vertical="top" wrapText="1"/>
    </xf>
    <xf numFmtId="0" fontId="9" fillId="3" borderId="2" xfId="0" applyNumberFormat="1" applyFont="1" applyFill="1" applyBorder="1" applyAlignment="1">
      <alignment horizontal="left" vertical="top" wrapText="1"/>
    </xf>
    <xf numFmtId="0" fontId="4" fillId="3" borderId="4" xfId="0" applyFont="1" applyFill="1" applyBorder="1" applyAlignment="1">
      <alignment horizontal="center" vertical="top" wrapText="1"/>
    </xf>
    <xf numFmtId="3" fontId="4" fillId="3" borderId="4" xfId="0" applyNumberFormat="1" applyFont="1" applyFill="1" applyBorder="1" applyAlignment="1">
      <alignment horizontal="center" vertical="top" wrapText="1"/>
    </xf>
    <xf numFmtId="3" fontId="4" fillId="3" borderId="3" xfId="0" applyNumberFormat="1" applyFont="1" applyFill="1" applyBorder="1" applyAlignment="1">
      <alignment horizontal="center" vertical="top" wrapText="1"/>
    </xf>
    <xf numFmtId="3" fontId="9" fillId="3" borderId="3" xfId="0" applyNumberFormat="1" applyFont="1" applyFill="1" applyBorder="1" applyAlignment="1">
      <alignment horizontal="left" vertical="top" wrapText="1"/>
    </xf>
    <xf numFmtId="3" fontId="3" fillId="3" borderId="10" xfId="4" applyNumberFormat="1" applyFont="1" applyFill="1" applyBorder="1" applyAlignment="1">
      <alignment horizontal="center" vertical="top" wrapText="1"/>
    </xf>
    <xf numFmtId="0" fontId="2" fillId="3" borderId="0" xfId="0" applyFont="1" applyFill="1"/>
    <xf numFmtId="3" fontId="3" fillId="3" borderId="27" xfId="4" applyNumberFormat="1" applyFont="1" applyFill="1" applyBorder="1" applyAlignment="1">
      <alignment horizontal="center" vertical="top" wrapText="1"/>
    </xf>
    <xf numFmtId="3" fontId="3" fillId="3" borderId="9" xfId="0" applyNumberFormat="1" applyFont="1" applyFill="1" applyBorder="1" applyAlignment="1">
      <alignment horizontal="center" vertical="top" wrapText="1"/>
    </xf>
    <xf numFmtId="0" fontId="3" fillId="3" borderId="2" xfId="3" applyNumberFormat="1" applyFont="1" applyFill="1" applyBorder="1" applyAlignment="1">
      <alignment horizontal="left" vertical="top" wrapText="1"/>
    </xf>
    <xf numFmtId="3" fontId="3" fillId="3" borderId="29" xfId="3" applyNumberFormat="1" applyFont="1" applyFill="1" applyBorder="1" applyAlignment="1">
      <alignment horizontal="center" vertical="top" wrapText="1"/>
    </xf>
    <xf numFmtId="0" fontId="3" fillId="0" borderId="10" xfId="3" applyNumberFormat="1" applyFont="1" applyFill="1" applyBorder="1" applyAlignment="1">
      <alignment horizontal="left" vertical="top" wrapText="1"/>
    </xf>
    <xf numFmtId="3" fontId="4" fillId="3" borderId="31" xfId="3" applyNumberFormat="1" applyFont="1" applyFill="1" applyBorder="1" applyAlignment="1">
      <alignment horizontal="center" vertical="top" wrapText="1"/>
    </xf>
    <xf numFmtId="3" fontId="4" fillId="3" borderId="2" xfId="3" applyNumberFormat="1" applyFont="1" applyFill="1" applyBorder="1" applyAlignment="1">
      <alignment horizontal="center" vertical="top" wrapText="1"/>
    </xf>
    <xf numFmtId="0" fontId="3" fillId="0" borderId="27" xfId="3" applyNumberFormat="1" applyFont="1" applyFill="1" applyBorder="1" applyAlignment="1">
      <alignment horizontal="left" vertical="top" wrapText="1"/>
    </xf>
    <xf numFmtId="4" fontId="3" fillId="3" borderId="1" xfId="0" applyNumberFormat="1" applyFont="1" applyFill="1" applyBorder="1" applyAlignment="1">
      <alignment horizontal="center" vertical="top" wrapText="1"/>
    </xf>
    <xf numFmtId="4" fontId="3" fillId="3" borderId="2" xfId="0" applyNumberFormat="1" applyFont="1" applyFill="1" applyBorder="1" applyAlignment="1">
      <alignment horizontal="center" vertical="top" wrapText="1"/>
    </xf>
    <xf numFmtId="0" fontId="29" fillId="0" borderId="0" xfId="0" applyFont="1" applyFill="1" applyBorder="1" applyAlignment="1">
      <alignment horizontal="center" vertical="center" wrapText="1"/>
    </xf>
    <xf numFmtId="3" fontId="3" fillId="0" borderId="3" xfId="0" applyNumberFormat="1" applyFont="1" applyFill="1" applyBorder="1" applyAlignment="1">
      <alignment horizontal="center" vertical="top" wrapText="1"/>
    </xf>
    <xf numFmtId="3" fontId="3" fillId="0" borderId="1" xfId="0" applyNumberFormat="1" applyFont="1" applyFill="1" applyBorder="1" applyAlignment="1">
      <alignment horizontal="left" vertical="top" wrapText="1"/>
    </xf>
    <xf numFmtId="0" fontId="2" fillId="0" borderId="2" xfId="0" applyFont="1" applyFill="1" applyBorder="1"/>
    <xf numFmtId="3" fontId="4" fillId="0" borderId="2" xfId="0" applyNumberFormat="1" applyFont="1" applyFill="1" applyBorder="1" applyAlignment="1">
      <alignment horizontal="left" vertical="top" wrapText="1"/>
    </xf>
    <xf numFmtId="3" fontId="4" fillId="0" borderId="1" xfId="0" applyNumberFormat="1" applyFont="1" applyFill="1" applyBorder="1" applyAlignment="1">
      <alignment horizontal="left" vertical="top" wrapText="1"/>
    </xf>
    <xf numFmtId="0" fontId="3" fillId="0" borderId="2" xfId="0" applyNumberFormat="1" applyFont="1" applyFill="1" applyBorder="1" applyAlignment="1">
      <alignment vertical="top" wrapText="1"/>
    </xf>
    <xf numFmtId="0" fontId="3" fillId="0" borderId="2" xfId="0" applyFont="1" applyFill="1" applyBorder="1" applyAlignment="1">
      <alignment vertical="top" wrapText="1"/>
    </xf>
    <xf numFmtId="0" fontId="2" fillId="0" borderId="0" xfId="0" applyFont="1" applyFill="1" applyAlignment="1">
      <alignment horizontal="justify"/>
    </xf>
    <xf numFmtId="0" fontId="3" fillId="0" borderId="2" xfId="0" applyFont="1" applyFill="1" applyBorder="1" applyAlignment="1">
      <alignment wrapText="1"/>
    </xf>
    <xf numFmtId="0" fontId="6" fillId="0" borderId="2" xfId="0" applyFont="1" applyFill="1" applyBorder="1" applyAlignment="1">
      <alignment horizontal="justify"/>
    </xf>
    <xf numFmtId="0" fontId="2" fillId="3" borderId="0" xfId="0" applyFont="1" applyFill="1" applyAlignment="1">
      <alignment horizontal="justify"/>
    </xf>
    <xf numFmtId="3" fontId="3" fillId="0" borderId="4" xfId="0" applyNumberFormat="1" applyFont="1" applyFill="1" applyBorder="1" applyAlignment="1">
      <alignment horizontal="left" vertical="top" wrapText="1"/>
    </xf>
    <xf numFmtId="49" fontId="6" fillId="3" borderId="2" xfId="0" applyNumberFormat="1" applyFont="1" applyFill="1" applyBorder="1" applyAlignment="1">
      <alignment horizontal="center" vertical="top" wrapText="1"/>
    </xf>
    <xf numFmtId="166" fontId="25" fillId="0" borderId="2" xfId="0" applyNumberFormat="1" applyFont="1" applyFill="1" applyBorder="1" applyAlignment="1">
      <alignment horizontal="right" vertical="top" wrapText="1"/>
    </xf>
    <xf numFmtId="3" fontId="3" fillId="0" borderId="7" xfId="0" applyNumberFormat="1" applyFont="1" applyFill="1" applyBorder="1" applyAlignment="1">
      <alignment horizontal="center" vertical="top" wrapText="1"/>
    </xf>
    <xf numFmtId="3" fontId="3" fillId="0" borderId="8" xfId="0" applyNumberFormat="1" applyFont="1" applyFill="1" applyBorder="1" applyAlignment="1">
      <alignment horizontal="center" vertical="top" wrapText="1"/>
    </xf>
    <xf numFmtId="3" fontId="3" fillId="0" borderId="8" xfId="0" applyNumberFormat="1" applyFont="1" applyFill="1" applyBorder="1" applyAlignment="1">
      <alignment horizontal="left" vertical="top" wrapText="1"/>
    </xf>
    <xf numFmtId="3" fontId="3" fillId="0" borderId="2" xfId="0" applyNumberFormat="1" applyFont="1" applyFill="1" applyBorder="1" applyAlignment="1">
      <alignment vertical="top" wrapText="1"/>
    </xf>
    <xf numFmtId="3" fontId="3" fillId="0" borderId="3"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3" fontId="3" fillId="0" borderId="27" xfId="0" applyNumberFormat="1" applyFont="1" applyFill="1" applyBorder="1" applyAlignment="1">
      <alignment horizontal="center" vertical="top" wrapText="1"/>
    </xf>
    <xf numFmtId="0" fontId="3" fillId="0" borderId="27" xfId="0" applyNumberFormat="1" applyFont="1" applyFill="1" applyBorder="1" applyAlignment="1">
      <alignment horizontal="left" vertical="top" wrapText="1"/>
    </xf>
    <xf numFmtId="0" fontId="3" fillId="0" borderId="2" xfId="1" applyNumberFormat="1" applyFont="1" applyFill="1" applyBorder="1" applyAlignment="1">
      <alignment horizontal="left" vertical="top" wrapText="1"/>
    </xf>
    <xf numFmtId="0" fontId="3" fillId="0" borderId="10" xfId="1" applyFont="1" applyFill="1" applyBorder="1" applyAlignment="1">
      <alignment horizontal="center" vertical="top" wrapText="1"/>
    </xf>
    <xf numFmtId="3" fontId="3" fillId="0" borderId="27" xfId="2" applyNumberFormat="1" applyFont="1" applyFill="1" applyBorder="1" applyAlignment="1">
      <alignment horizontal="center" vertical="top" wrapText="1"/>
    </xf>
    <xf numFmtId="3" fontId="3" fillId="0" borderId="27" xfId="2" applyNumberFormat="1" applyFont="1" applyFill="1" applyBorder="1" applyAlignment="1">
      <alignment vertical="top" wrapText="1"/>
    </xf>
    <xf numFmtId="3" fontId="3" fillId="0" borderId="10" xfId="2" applyNumberFormat="1" applyFont="1" applyFill="1" applyBorder="1" applyAlignment="1">
      <alignment horizontal="center" vertical="top" wrapText="1"/>
    </xf>
    <xf numFmtId="3" fontId="3" fillId="0" borderId="10" xfId="2" applyNumberFormat="1" applyFont="1" applyFill="1" applyBorder="1" applyAlignment="1">
      <alignment vertical="top" wrapText="1"/>
    </xf>
    <xf numFmtId="0" fontId="3" fillId="0" borderId="10" xfId="0" applyNumberFormat="1" applyFont="1" applyFill="1" applyBorder="1" applyAlignment="1">
      <alignment horizontal="left" vertical="top" wrapText="1"/>
    </xf>
    <xf numFmtId="0" fontId="3" fillId="0" borderId="27" xfId="1" applyNumberFormat="1" applyFont="1" applyFill="1" applyBorder="1" applyAlignment="1">
      <alignment horizontal="left" vertical="top" wrapText="1"/>
    </xf>
    <xf numFmtId="0" fontId="3" fillId="0" borderId="27" xfId="0" applyFont="1" applyFill="1" applyBorder="1" applyAlignment="1">
      <alignment horizontal="center" vertical="top" wrapText="1"/>
    </xf>
    <xf numFmtId="0" fontId="3" fillId="0" borderId="10" xfId="3" applyFont="1" applyFill="1" applyBorder="1" applyAlignment="1">
      <alignment horizontal="center" vertical="top" wrapText="1"/>
    </xf>
    <xf numFmtId="0" fontId="3" fillId="0" borderId="27" xfId="2" applyNumberFormat="1" applyFont="1" applyFill="1" applyBorder="1" applyAlignment="1">
      <alignment horizontal="left" vertical="top" wrapText="1"/>
    </xf>
    <xf numFmtId="3" fontId="3" fillId="0" borderId="27" xfId="0" applyNumberFormat="1" applyFont="1" applyFill="1" applyBorder="1" applyAlignment="1">
      <alignment horizontal="left" vertical="top" wrapText="1"/>
    </xf>
    <xf numFmtId="3" fontId="3" fillId="0" borderId="2" xfId="2" applyNumberFormat="1" applyFont="1" applyFill="1" applyBorder="1" applyAlignment="1">
      <alignment horizontal="center" vertical="top" wrapText="1"/>
    </xf>
    <xf numFmtId="3" fontId="3" fillId="0" borderId="2" xfId="2" applyNumberFormat="1" applyFont="1" applyFill="1" applyBorder="1" applyAlignment="1">
      <alignment horizontal="left" vertical="top" wrapText="1"/>
    </xf>
    <xf numFmtId="3" fontId="3" fillId="0" borderId="10" xfId="5" applyNumberFormat="1" applyFont="1" applyFill="1" applyBorder="1" applyAlignment="1">
      <alignment horizontal="center" vertical="top" wrapText="1"/>
    </xf>
    <xf numFmtId="3" fontId="4" fillId="0" borderId="27" xfId="0" applyNumberFormat="1" applyFont="1" applyFill="1" applyBorder="1" applyAlignment="1">
      <alignment horizontal="center" vertical="top" wrapText="1"/>
    </xf>
    <xf numFmtId="0" fontId="4" fillId="0" borderId="10" xfId="1" applyFont="1" applyFill="1" applyBorder="1" applyAlignment="1">
      <alignment horizontal="center" vertical="top" wrapText="1"/>
    </xf>
    <xf numFmtId="3" fontId="4" fillId="0" borderId="27" xfId="1" applyNumberFormat="1" applyFont="1" applyFill="1" applyBorder="1" applyAlignment="1">
      <alignment horizontal="center" vertical="top" wrapText="1"/>
    </xf>
    <xf numFmtId="3" fontId="4" fillId="0" borderId="10" xfId="1" applyNumberFormat="1" applyFont="1" applyFill="1" applyBorder="1" applyAlignment="1">
      <alignment horizontal="center" vertical="top" wrapText="1"/>
    </xf>
    <xf numFmtId="3" fontId="4" fillId="0" borderId="10" xfId="4" applyNumberFormat="1" applyFont="1" applyFill="1" applyBorder="1" applyAlignment="1">
      <alignment horizontal="center" vertical="top" wrapText="1"/>
    </xf>
    <xf numFmtId="3" fontId="4" fillId="0" borderId="10" xfId="3" applyNumberFormat="1" applyFont="1" applyFill="1" applyBorder="1" applyAlignment="1">
      <alignment horizontal="center" vertical="top" wrapText="1"/>
    </xf>
    <xf numFmtId="3" fontId="4" fillId="0" borderId="10" xfId="2" applyNumberFormat="1" applyFont="1" applyFill="1" applyBorder="1" applyAlignment="1">
      <alignment horizontal="center" vertical="top" wrapText="1"/>
    </xf>
    <xf numFmtId="0" fontId="4" fillId="0" borderId="10" xfId="3" applyNumberFormat="1" applyFont="1" applyFill="1" applyBorder="1" applyAlignment="1">
      <alignment horizontal="left" vertical="top" wrapText="1"/>
    </xf>
    <xf numFmtId="3" fontId="4" fillId="0" borderId="10" xfId="0" applyNumberFormat="1" applyFont="1" applyFill="1" applyBorder="1" applyAlignment="1">
      <alignment horizontal="center" vertical="top" wrapText="1"/>
    </xf>
    <xf numFmtId="3" fontId="3" fillId="0" borderId="10" xfId="0" applyNumberFormat="1" applyFont="1" applyFill="1" applyBorder="1" applyAlignment="1">
      <alignment horizontal="left" vertical="top" wrapText="1"/>
    </xf>
    <xf numFmtId="3" fontId="4" fillId="0" borderId="27" xfId="2" applyNumberFormat="1" applyFont="1" applyFill="1" applyBorder="1" applyAlignment="1">
      <alignment horizontal="center" vertical="top" wrapText="1"/>
    </xf>
    <xf numFmtId="1" fontId="4" fillId="0" borderId="2" xfId="0" applyNumberFormat="1" applyFont="1" applyFill="1" applyBorder="1" applyAlignment="1">
      <alignment horizontal="center" vertical="top" wrapText="1"/>
    </xf>
    <xf numFmtId="0" fontId="4" fillId="0" borderId="27" xfId="1" applyFont="1" applyFill="1" applyBorder="1" applyAlignment="1">
      <alignment horizontal="center" vertical="top" wrapText="1"/>
    </xf>
    <xf numFmtId="3" fontId="4" fillId="0" borderId="27" xfId="4" applyNumberFormat="1" applyFont="1" applyFill="1" applyBorder="1" applyAlignment="1">
      <alignment horizontal="center" vertical="top" wrapText="1"/>
    </xf>
    <xf numFmtId="3" fontId="4" fillId="0" borderId="27" xfId="3" applyNumberFormat="1" applyFont="1" applyFill="1" applyBorder="1" applyAlignment="1">
      <alignment horizontal="center" vertical="top" wrapText="1"/>
    </xf>
    <xf numFmtId="0" fontId="4" fillId="0" borderId="27" xfId="3" applyNumberFormat="1" applyFont="1" applyFill="1" applyBorder="1" applyAlignment="1">
      <alignment horizontal="left" vertical="top" wrapText="1"/>
    </xf>
    <xf numFmtId="164" fontId="4" fillId="0" borderId="2" xfId="0" applyNumberFormat="1" applyFont="1" applyFill="1" applyBorder="1" applyAlignment="1">
      <alignment horizontal="center" vertical="top" wrapText="1"/>
    </xf>
    <xf numFmtId="165" fontId="3" fillId="0" borderId="1" xfId="0" applyNumberFormat="1" applyFont="1" applyFill="1" applyBorder="1" applyAlignment="1">
      <alignment horizontal="center" vertical="top" wrapText="1"/>
    </xf>
    <xf numFmtId="165" fontId="3" fillId="0" borderId="2" xfId="0" applyNumberFormat="1" applyFont="1" applyFill="1" applyBorder="1" applyAlignment="1">
      <alignment horizontal="center" vertical="top" wrapText="1"/>
    </xf>
    <xf numFmtId="1" fontId="3" fillId="0" borderId="1" xfId="0" applyNumberFormat="1" applyFont="1" applyFill="1" applyBorder="1" applyAlignment="1">
      <alignment horizontal="center" vertical="top" wrapText="1"/>
    </xf>
    <xf numFmtId="164" fontId="4"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3" fontId="4" fillId="0" borderId="2" xfId="0" applyNumberFormat="1" applyFont="1" applyFill="1" applyBorder="1" applyAlignment="1">
      <alignment vertical="top" wrapText="1"/>
    </xf>
    <xf numFmtId="49" fontId="4" fillId="0" borderId="2" xfId="0" applyNumberFormat="1" applyFont="1" applyFill="1" applyBorder="1" applyAlignment="1">
      <alignment horizontal="center" vertical="top" wrapText="1"/>
    </xf>
    <xf numFmtId="0" fontId="4" fillId="0" borderId="1" xfId="0" applyNumberFormat="1" applyFont="1" applyFill="1" applyBorder="1" applyAlignment="1">
      <alignment horizontal="left" vertical="top" wrapText="1"/>
    </xf>
    <xf numFmtId="166" fontId="6" fillId="0" borderId="2" xfId="0" applyNumberFormat="1" applyFont="1" applyFill="1" applyBorder="1" applyAlignment="1">
      <alignment vertical="top" wrapText="1"/>
    </xf>
    <xf numFmtId="166" fontId="6" fillId="0" borderId="16" xfId="0" applyNumberFormat="1" applyFont="1" applyFill="1" applyBorder="1" applyAlignment="1">
      <alignment vertical="top" wrapText="1"/>
    </xf>
    <xf numFmtId="0" fontId="23" fillId="0" borderId="2" xfId="0" applyFont="1" applyFill="1" applyBorder="1" applyAlignment="1">
      <alignment horizontal="left" vertical="top" wrapText="1"/>
    </xf>
    <xf numFmtId="0" fontId="23" fillId="0" borderId="2" xfId="0" applyFont="1" applyFill="1" applyBorder="1" applyAlignment="1">
      <alignment horizontal="center" vertical="top" wrapText="1"/>
    </xf>
    <xf numFmtId="165" fontId="6" fillId="0" borderId="16" xfId="0" applyNumberFormat="1" applyFont="1" applyFill="1" applyBorder="1" applyAlignment="1">
      <alignment vertical="top" wrapText="1"/>
    </xf>
    <xf numFmtId="0" fontId="6" fillId="0" borderId="11" xfId="0" applyFont="1" applyFill="1" applyBorder="1" applyAlignment="1">
      <alignment horizontal="center" vertical="top" wrapText="1"/>
    </xf>
    <xf numFmtId="1" fontId="6" fillId="0" borderId="2" xfId="0" applyNumberFormat="1" applyFont="1" applyFill="1" applyBorder="1" applyAlignment="1">
      <alignment vertical="top" wrapText="1"/>
    </xf>
    <xf numFmtId="1" fontId="25" fillId="0" borderId="16" xfId="0" applyNumberFormat="1" applyFont="1" applyFill="1" applyBorder="1" applyAlignment="1">
      <alignment vertical="top" wrapText="1"/>
    </xf>
    <xf numFmtId="1" fontId="6" fillId="0" borderId="1" xfId="0" applyNumberFormat="1" applyFont="1" applyFill="1" applyBorder="1" applyAlignment="1">
      <alignment vertical="top" wrapText="1"/>
    </xf>
    <xf numFmtId="1" fontId="6" fillId="0" borderId="16" xfId="0" applyNumberFormat="1" applyFont="1" applyFill="1" applyBorder="1" applyAlignment="1">
      <alignment vertical="top" wrapText="1"/>
    </xf>
    <xf numFmtId="165" fontId="6" fillId="0" borderId="3" xfId="0" applyNumberFormat="1" applyFont="1" applyFill="1" applyBorder="1" applyAlignment="1">
      <alignment vertical="top" wrapText="1"/>
    </xf>
    <xf numFmtId="165" fontId="25" fillId="0" borderId="2" xfId="0" applyNumberFormat="1" applyFont="1" applyFill="1" applyBorder="1" applyAlignment="1">
      <alignment vertical="top" wrapText="1"/>
    </xf>
    <xf numFmtId="165" fontId="25" fillId="0" borderId="7" xfId="0" applyNumberFormat="1" applyFont="1" applyFill="1" applyBorder="1" applyAlignment="1">
      <alignment vertical="top" wrapText="1"/>
    </xf>
    <xf numFmtId="0" fontId="22" fillId="0" borderId="9" xfId="0" applyFont="1" applyFill="1" applyBorder="1" applyAlignment="1">
      <alignment vertical="top" wrapText="1"/>
    </xf>
    <xf numFmtId="1" fontId="25" fillId="0" borderId="2" xfId="0" applyNumberFormat="1" applyFont="1" applyFill="1" applyBorder="1" applyAlignment="1">
      <alignment vertical="top" wrapText="1"/>
    </xf>
    <xf numFmtId="165" fontId="6" fillId="0" borderId="9" xfId="0" applyNumberFormat="1" applyFont="1" applyFill="1" applyBorder="1" applyAlignment="1">
      <alignment horizontal="right" vertical="top" wrapText="1"/>
    </xf>
    <xf numFmtId="0" fontId="22" fillId="0" borderId="9" xfId="0" applyFont="1" applyFill="1" applyBorder="1" applyAlignment="1">
      <alignment horizontal="right" vertical="top" wrapText="1"/>
    </xf>
    <xf numFmtId="0" fontId="25" fillId="0" borderId="2" xfId="0" applyFont="1" applyFill="1" applyBorder="1" applyAlignment="1">
      <alignment horizontal="right" vertical="top" wrapText="1"/>
    </xf>
    <xf numFmtId="49" fontId="22" fillId="0" borderId="9" xfId="0" applyNumberFormat="1" applyFont="1" applyFill="1" applyBorder="1" applyAlignment="1">
      <alignment horizontal="right" vertical="top" wrapText="1"/>
    </xf>
    <xf numFmtId="49" fontId="25" fillId="0" borderId="2" xfId="0" applyNumberFormat="1" applyFont="1" applyFill="1" applyBorder="1" applyAlignment="1">
      <alignment horizontal="right" vertical="top" wrapText="1"/>
    </xf>
    <xf numFmtId="1" fontId="25" fillId="0" borderId="15" xfId="0" applyNumberFormat="1" applyFont="1" applyFill="1" applyBorder="1" applyAlignment="1">
      <alignment vertical="top" wrapText="1"/>
    </xf>
    <xf numFmtId="165" fontId="25" fillId="0" borderId="15" xfId="0" applyNumberFormat="1" applyFont="1" applyFill="1" applyBorder="1" applyAlignment="1">
      <alignment vertical="top" wrapText="1"/>
    </xf>
    <xf numFmtId="0" fontId="16" fillId="0" borderId="1" xfId="0" applyFont="1" applyFill="1" applyBorder="1" applyAlignment="1">
      <alignment horizontal="left" vertical="top" wrapText="1"/>
    </xf>
    <xf numFmtId="0" fontId="16" fillId="0" borderId="1" xfId="0" applyFont="1" applyFill="1" applyBorder="1" applyAlignment="1">
      <alignment horizontal="center" vertical="top" wrapText="1"/>
    </xf>
    <xf numFmtId="165" fontId="6" fillId="0" borderId="1" xfId="0" applyNumberFormat="1" applyFont="1" applyFill="1" applyBorder="1" applyAlignment="1">
      <alignment vertical="top" wrapText="1"/>
    </xf>
    <xf numFmtId="165" fontId="25" fillId="0" borderId="1" xfId="0" applyNumberFormat="1" applyFont="1" applyFill="1" applyBorder="1" applyAlignment="1">
      <alignment vertical="top" wrapText="1"/>
    </xf>
    <xf numFmtId="0" fontId="25" fillId="0" borderId="11" xfId="0" applyFont="1" applyFill="1" applyBorder="1" applyAlignment="1">
      <alignment horizontal="center" vertical="top" wrapText="1"/>
    </xf>
    <xf numFmtId="0" fontId="22" fillId="0" borderId="2" xfId="0" applyFont="1" applyFill="1" applyBorder="1" applyAlignment="1">
      <alignment vertical="top" wrapText="1"/>
    </xf>
    <xf numFmtId="0" fontId="16" fillId="0" borderId="2" xfId="0" applyFont="1" applyFill="1" applyBorder="1" applyAlignment="1">
      <alignment vertical="center"/>
    </xf>
    <xf numFmtId="0" fontId="25" fillId="0" borderId="1" xfId="0" applyFont="1" applyFill="1" applyBorder="1" applyAlignment="1">
      <alignment vertical="top" wrapText="1"/>
    </xf>
    <xf numFmtId="165" fontId="25" fillId="0" borderId="16" xfId="0" applyNumberFormat="1" applyFont="1" applyFill="1" applyBorder="1" applyAlignment="1">
      <alignment vertical="top" wrapText="1"/>
    </xf>
    <xf numFmtId="1" fontId="25" fillId="0" borderId="10" xfId="1" applyNumberFormat="1" applyFont="1" applyFill="1" applyBorder="1" applyAlignment="1">
      <alignment vertical="top" wrapText="1"/>
    </xf>
    <xf numFmtId="1" fontId="25" fillId="0" borderId="10" xfId="4" applyNumberFormat="1" applyFont="1" applyFill="1" applyBorder="1" applyAlignment="1">
      <alignment vertical="top" wrapText="1"/>
    </xf>
    <xf numFmtId="165" fontId="25" fillId="0" borderId="10" xfId="1" applyNumberFormat="1" applyFont="1" applyFill="1" applyBorder="1" applyAlignment="1">
      <alignment vertical="top" wrapText="1"/>
    </xf>
    <xf numFmtId="165" fontId="25" fillId="0" borderId="10" xfId="4" applyNumberFormat="1" applyFont="1" applyFill="1" applyBorder="1" applyAlignment="1">
      <alignment vertical="top" wrapText="1"/>
    </xf>
    <xf numFmtId="1" fontId="25" fillId="0" borderId="1" xfId="0" applyNumberFormat="1" applyFont="1" applyFill="1" applyBorder="1" applyAlignment="1">
      <alignment horizontal="right" vertical="top" wrapText="1"/>
    </xf>
    <xf numFmtId="2" fontId="25" fillId="0" borderId="2" xfId="0" applyNumberFormat="1" applyFont="1" applyFill="1" applyBorder="1" applyAlignment="1">
      <alignment horizontal="right" vertical="center" wrapText="1"/>
    </xf>
    <xf numFmtId="1" fontId="25" fillId="0" borderId="11" xfId="0" applyNumberFormat="1" applyFont="1" applyFill="1" applyBorder="1" applyAlignment="1">
      <alignment horizontal="right" vertical="top" wrapText="1"/>
    </xf>
    <xf numFmtId="165" fontId="25" fillId="0" borderId="1" xfId="0" applyNumberFormat="1" applyFont="1" applyFill="1" applyBorder="1" applyAlignment="1">
      <alignment horizontal="right" vertical="top" wrapText="1"/>
    </xf>
    <xf numFmtId="165" fontId="25" fillId="0" borderId="3" xfId="0" applyNumberFormat="1" applyFont="1" applyFill="1" applyBorder="1" applyAlignment="1">
      <alignment horizontal="right" vertical="top" wrapText="1"/>
    </xf>
    <xf numFmtId="166" fontId="6" fillId="0" borderId="2" xfId="0" applyNumberFormat="1" applyFont="1" applyFill="1" applyBorder="1" applyAlignment="1">
      <alignment horizontal="right" vertical="top" wrapText="1"/>
    </xf>
    <xf numFmtId="2" fontId="6" fillId="0" borderId="2" xfId="0" applyNumberFormat="1" applyFont="1" applyFill="1" applyBorder="1" applyAlignment="1">
      <alignment horizontal="right" vertical="top" wrapText="1"/>
    </xf>
    <xf numFmtId="0" fontId="6" fillId="0" borderId="2" xfId="0" applyFont="1" applyFill="1" applyBorder="1" applyAlignment="1">
      <alignment vertical="top" wrapText="1"/>
    </xf>
    <xf numFmtId="165" fontId="6" fillId="0" borderId="2" xfId="0" applyNumberFormat="1" applyFont="1" applyFill="1" applyBorder="1" applyAlignment="1">
      <alignment horizontal="right" wrapText="1"/>
    </xf>
    <xf numFmtId="0" fontId="16" fillId="0" borderId="2" xfId="0" applyFont="1" applyFill="1" applyBorder="1" applyAlignment="1">
      <alignment wrapText="1"/>
    </xf>
    <xf numFmtId="0" fontId="6" fillId="0" borderId="9" xfId="0" applyFont="1" applyFill="1" applyBorder="1" applyAlignment="1">
      <alignment vertical="top" wrapText="1"/>
    </xf>
    <xf numFmtId="0" fontId="6" fillId="0" borderId="2" xfId="0" applyFont="1" applyFill="1" applyBorder="1" applyAlignment="1">
      <alignment wrapText="1"/>
    </xf>
    <xf numFmtId="0" fontId="6" fillId="0" borderId="9" xfId="0" applyFont="1" applyFill="1" applyBorder="1" applyAlignment="1">
      <alignment horizontal="center" vertical="top" wrapText="1"/>
    </xf>
    <xf numFmtId="2" fontId="25" fillId="0" borderId="16" xfId="0" applyNumberFormat="1" applyFont="1" applyFill="1" applyBorder="1" applyAlignment="1">
      <alignment vertical="top" wrapText="1"/>
    </xf>
    <xf numFmtId="0" fontId="6" fillId="0" borderId="2" xfId="0" applyFont="1" applyFill="1" applyBorder="1" applyAlignment="1">
      <alignment horizontal="center" wrapText="1"/>
    </xf>
    <xf numFmtId="0" fontId="3" fillId="0" borderId="30" xfId="0" applyFont="1" applyFill="1" applyBorder="1" applyAlignment="1">
      <alignment horizontal="center" wrapText="1"/>
    </xf>
    <xf numFmtId="0" fontId="4" fillId="0" borderId="2" xfId="0" applyFont="1" applyFill="1" applyBorder="1" applyAlignment="1">
      <alignment horizontal="center" vertical="top" wrapText="1"/>
    </xf>
    <xf numFmtId="0" fontId="16" fillId="0" borderId="2"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0" fillId="0" borderId="4" xfId="0" applyFont="1" applyFill="1" applyBorder="1" applyAlignment="1">
      <alignment horizontal="center" vertical="top" wrapText="1"/>
    </xf>
    <xf numFmtId="3" fontId="4" fillId="0" borderId="1" xfId="0" applyNumberFormat="1" applyFont="1" applyFill="1" applyBorder="1" applyAlignment="1">
      <alignment horizontal="center" vertical="top" wrapText="1"/>
    </xf>
    <xf numFmtId="0" fontId="4" fillId="0" borderId="17" xfId="0" applyFont="1" applyFill="1" applyBorder="1" applyAlignment="1">
      <alignment horizontal="center" wrapText="1"/>
    </xf>
    <xf numFmtId="0" fontId="4" fillId="0" borderId="0" xfId="0" applyFont="1" applyFill="1" applyBorder="1" applyAlignment="1">
      <alignment horizontal="center" wrapText="1"/>
    </xf>
    <xf numFmtId="0" fontId="4" fillId="0" borderId="1" xfId="0" applyFont="1" applyFill="1" applyBorder="1" applyAlignment="1">
      <alignment horizontal="center" vertical="top" wrapText="1"/>
    </xf>
    <xf numFmtId="0" fontId="4" fillId="0" borderId="3" xfId="0" applyFont="1" applyFill="1" applyBorder="1" applyAlignment="1">
      <alignment horizontal="center" vertical="top" wrapText="1"/>
    </xf>
    <xf numFmtId="0" fontId="0" fillId="0" borderId="3" xfId="0" applyFont="1" applyFill="1" applyBorder="1" applyAlignment="1">
      <alignment horizontal="center" vertical="top" wrapText="1"/>
    </xf>
    <xf numFmtId="0" fontId="4" fillId="0" borderId="11" xfId="0" applyFont="1" applyFill="1" applyBorder="1" applyAlignment="1">
      <alignment horizontal="left" vertical="top" wrapText="1"/>
    </xf>
    <xf numFmtId="0" fontId="4" fillId="0" borderId="22"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8" xfId="0" applyFont="1" applyFill="1" applyBorder="1" applyAlignment="1">
      <alignment horizontal="left" vertical="top" wrapText="1"/>
    </xf>
    <xf numFmtId="0" fontId="0" fillId="0" borderId="12"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23" xfId="0" applyFont="1" applyFill="1" applyBorder="1" applyAlignment="1">
      <alignment horizontal="left" vertical="top" wrapText="1"/>
    </xf>
    <xf numFmtId="0" fontId="0" fillId="0" borderId="14" xfId="0" applyFont="1" applyFill="1" applyBorder="1" applyAlignment="1">
      <alignment horizontal="left" vertical="top" wrapText="1"/>
    </xf>
    <xf numFmtId="3" fontId="3" fillId="0" borderId="1" xfId="0" applyNumberFormat="1" applyFont="1" applyFill="1" applyBorder="1" applyAlignment="1">
      <alignment vertical="top" wrapText="1"/>
    </xf>
    <xf numFmtId="0" fontId="0" fillId="0" borderId="4" xfId="0" applyFont="1" applyFill="1" applyBorder="1" applyAlignment="1">
      <alignment vertical="top" wrapText="1"/>
    </xf>
    <xf numFmtId="0" fontId="3" fillId="0" borderId="1" xfId="0" applyFont="1" applyFill="1" applyBorder="1" applyAlignment="1">
      <alignment vertical="top" wrapText="1"/>
    </xf>
    <xf numFmtId="0" fontId="3" fillId="0" borderId="3" xfId="0" applyFont="1" applyFill="1" applyBorder="1" applyAlignment="1">
      <alignment vertical="top" wrapText="1"/>
    </xf>
    <xf numFmtId="0" fontId="0" fillId="0" borderId="3" xfId="0" applyFont="1" applyFill="1" applyBorder="1" applyAlignment="1">
      <alignment vertical="top" wrapText="1"/>
    </xf>
    <xf numFmtId="0" fontId="3" fillId="0" borderId="11" xfId="0" applyFont="1" applyFill="1" applyBorder="1" applyAlignment="1">
      <alignment horizontal="left" vertical="top" wrapText="1"/>
    </xf>
    <xf numFmtId="0" fontId="3" fillId="0" borderId="22"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3" xfId="0"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49" fontId="3" fillId="0" borderId="3" xfId="0" applyNumberFormat="1" applyFont="1" applyFill="1" applyBorder="1" applyAlignment="1">
      <alignment horizontal="center" vertical="top" wrapText="1"/>
    </xf>
    <xf numFmtId="0" fontId="9" fillId="0" borderId="1" xfId="0" applyFont="1" applyFill="1" applyBorder="1" applyAlignment="1">
      <alignment horizontal="center" vertical="top" wrapText="1"/>
    </xf>
    <xf numFmtId="0" fontId="9" fillId="0" borderId="3" xfId="0" applyFont="1" applyFill="1" applyBorder="1" applyAlignment="1">
      <alignment horizontal="center" vertical="top" wrapText="1"/>
    </xf>
    <xf numFmtId="49" fontId="3" fillId="0" borderId="4" xfId="0" applyNumberFormat="1" applyFont="1" applyFill="1" applyBorder="1" applyAlignment="1">
      <alignment horizontal="center" vertical="top" wrapText="1"/>
    </xf>
    <xf numFmtId="0" fontId="3" fillId="0" borderId="13" xfId="0" applyFont="1" applyFill="1" applyBorder="1" applyAlignment="1">
      <alignment horizontal="left" vertical="top" wrapText="1"/>
    </xf>
    <xf numFmtId="0" fontId="3" fillId="0" borderId="23"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4" xfId="0" applyFont="1" applyFill="1" applyBorder="1" applyAlignment="1">
      <alignment horizontal="center" vertical="top" wrapText="1"/>
    </xf>
    <xf numFmtId="0" fontId="4" fillId="0" borderId="22" xfId="0" applyFont="1" applyFill="1" applyBorder="1" applyAlignment="1">
      <alignment horizontal="center" vertical="top" wrapText="1"/>
    </xf>
    <xf numFmtId="0" fontId="4" fillId="0" borderId="0" xfId="0" applyFont="1" applyFill="1" applyBorder="1" applyAlignment="1">
      <alignment horizontal="center" vertical="top" wrapText="1"/>
    </xf>
    <xf numFmtId="0" fontId="0" fillId="0" borderId="0" xfId="0" applyFont="1" applyFill="1" applyBorder="1" applyAlignment="1">
      <alignment horizontal="center" vertical="top" wrapText="1"/>
    </xf>
    <xf numFmtId="0" fontId="0" fillId="0" borderId="0" xfId="0" applyFont="1" applyFill="1" applyAlignment="1">
      <alignment horizontal="center" vertical="top" wrapText="1"/>
    </xf>
    <xf numFmtId="0" fontId="1" fillId="0" borderId="17" xfId="0" applyFont="1" applyFill="1" applyBorder="1" applyAlignment="1">
      <alignment horizontal="center" vertical="top" wrapText="1"/>
    </xf>
    <xf numFmtId="0" fontId="1" fillId="0" borderId="0"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3" borderId="3" xfId="0" applyFont="1" applyFill="1" applyBorder="1" applyAlignment="1">
      <alignment horizontal="center" vertical="top" wrapText="1"/>
    </xf>
    <xf numFmtId="0" fontId="0" fillId="3" borderId="3" xfId="0" applyFont="1" applyFill="1" applyBorder="1" applyAlignment="1">
      <alignment horizontal="center" vertical="top" wrapText="1"/>
    </xf>
    <xf numFmtId="0" fontId="6" fillId="3" borderId="2" xfId="0" applyFont="1" applyFill="1" applyBorder="1" applyAlignment="1">
      <alignment horizontal="left" vertical="top" wrapText="1"/>
    </xf>
    <xf numFmtId="0" fontId="0" fillId="3" borderId="2" xfId="0" applyFont="1" applyFill="1" applyBorder="1" applyAlignment="1">
      <alignment horizontal="left" vertical="top" wrapText="1"/>
    </xf>
    <xf numFmtId="0" fontId="6" fillId="3" borderId="1" xfId="0" applyFont="1" applyFill="1" applyBorder="1" applyAlignment="1">
      <alignment horizontal="center" vertical="top" wrapText="1"/>
    </xf>
    <xf numFmtId="0" fontId="6" fillId="3" borderId="3" xfId="0" applyFont="1" applyFill="1" applyBorder="1" applyAlignment="1">
      <alignment horizontal="center" vertical="top" wrapText="1"/>
    </xf>
    <xf numFmtId="0" fontId="3" fillId="0" borderId="2" xfId="0" applyFont="1" applyFill="1" applyBorder="1" applyAlignment="1">
      <alignment horizontal="center" vertical="top" wrapText="1"/>
    </xf>
    <xf numFmtId="0" fontId="0" fillId="0" borderId="2" xfId="0" applyFont="1" applyFill="1" applyBorder="1" applyAlignment="1">
      <alignment horizontal="center" vertical="top" wrapText="1"/>
    </xf>
    <xf numFmtId="0" fontId="6" fillId="0" borderId="2"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22"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0" xfId="0" applyFont="1" applyFill="1" applyAlignment="1">
      <alignment horizontal="left" vertical="top" wrapText="1"/>
    </xf>
    <xf numFmtId="0" fontId="6" fillId="0" borderId="2" xfId="0" applyFont="1" applyFill="1" applyBorder="1" applyAlignment="1">
      <alignment horizontal="center" vertical="top" wrapText="1"/>
    </xf>
    <xf numFmtId="0" fontId="6" fillId="0" borderId="11"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 xfId="0" applyFont="1" applyFill="1" applyBorder="1" applyAlignment="1">
      <alignment horizontal="center" vertical="top" wrapText="1"/>
    </xf>
    <xf numFmtId="0" fontId="6" fillId="0" borderId="3" xfId="0" applyFont="1" applyFill="1" applyBorder="1" applyAlignment="1">
      <alignment horizontal="center" vertical="top" wrapText="1"/>
    </xf>
    <xf numFmtId="0" fontId="4" fillId="3" borderId="9"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3" borderId="16"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22" xfId="0" applyFont="1" applyFill="1" applyBorder="1" applyAlignment="1">
      <alignment horizontal="left" vertical="top" wrapText="1"/>
    </xf>
    <xf numFmtId="0" fontId="4" fillId="3" borderId="7" xfId="0" applyFont="1" applyFill="1" applyBorder="1" applyAlignment="1">
      <alignment horizontal="left" vertical="top" wrapText="1"/>
    </xf>
    <xf numFmtId="0" fontId="0" fillId="0" borderId="1" xfId="0" applyFont="1" applyFill="1" applyBorder="1" applyAlignment="1">
      <alignment horizontal="center" vertical="top" wrapText="1"/>
    </xf>
    <xf numFmtId="0" fontId="4" fillId="0" borderId="4" xfId="0" applyFont="1" applyFill="1" applyBorder="1" applyAlignment="1">
      <alignment horizontal="center" vertical="top" wrapText="1"/>
    </xf>
    <xf numFmtId="0" fontId="0" fillId="3" borderId="1" xfId="0" applyFont="1" applyFill="1" applyBorder="1" applyAlignment="1">
      <alignment horizontal="center" vertical="top" wrapText="1"/>
    </xf>
    <xf numFmtId="0" fontId="0" fillId="3" borderId="4" xfId="0" applyFont="1" applyFill="1" applyBorder="1" applyAlignment="1">
      <alignment horizontal="center" vertical="top" wrapText="1"/>
    </xf>
    <xf numFmtId="0" fontId="3" fillId="3" borderId="11" xfId="0" applyFont="1" applyFill="1" applyBorder="1" applyAlignment="1">
      <alignment horizontal="left" vertical="top" wrapText="1"/>
    </xf>
    <xf numFmtId="0" fontId="0" fillId="3" borderId="22" xfId="0" applyFont="1" applyFill="1" applyBorder="1" applyAlignment="1">
      <alignment horizontal="left" vertical="top" wrapText="1"/>
    </xf>
    <xf numFmtId="0" fontId="0" fillId="3" borderId="7" xfId="0" applyFont="1" applyFill="1" applyBorder="1" applyAlignment="1">
      <alignment horizontal="left" vertical="top" wrapText="1"/>
    </xf>
    <xf numFmtId="0" fontId="0" fillId="3" borderId="13" xfId="0" applyFont="1" applyFill="1" applyBorder="1" applyAlignment="1">
      <alignment horizontal="left" vertical="top" wrapText="1"/>
    </xf>
    <xf numFmtId="0" fontId="0" fillId="3" borderId="23" xfId="0" applyFont="1" applyFill="1" applyBorder="1" applyAlignment="1">
      <alignment horizontal="left" vertical="top" wrapText="1"/>
    </xf>
    <xf numFmtId="0" fontId="0" fillId="3" borderId="14" xfId="0" applyFont="1" applyFill="1" applyBorder="1" applyAlignment="1">
      <alignment horizontal="left" vertical="top" wrapText="1"/>
    </xf>
    <xf numFmtId="0" fontId="4" fillId="3" borderId="1" xfId="0" applyFont="1" applyFill="1" applyBorder="1" applyAlignment="1">
      <alignment horizontal="center" vertical="top" wrapText="1"/>
    </xf>
    <xf numFmtId="0" fontId="4" fillId="0" borderId="11" xfId="0" applyFont="1" applyFill="1" applyBorder="1" applyAlignment="1">
      <alignment vertical="top" wrapText="1"/>
    </xf>
    <xf numFmtId="0" fontId="4" fillId="0" borderId="22" xfId="0" applyFont="1" applyFill="1" applyBorder="1" applyAlignment="1">
      <alignment vertical="top" wrapText="1"/>
    </xf>
    <xf numFmtId="0" fontId="4" fillId="0" borderId="7" xfId="0" applyFont="1" applyFill="1" applyBorder="1" applyAlignment="1">
      <alignment vertical="top" wrapText="1"/>
    </xf>
    <xf numFmtId="0" fontId="4" fillId="0" borderId="12" xfId="0" applyFont="1" applyFill="1" applyBorder="1" applyAlignment="1">
      <alignment vertical="top" wrapText="1"/>
    </xf>
    <xf numFmtId="0" fontId="4" fillId="0" borderId="0" xfId="0" applyFont="1" applyFill="1" applyBorder="1" applyAlignment="1">
      <alignment vertical="top" wrapText="1"/>
    </xf>
    <xf numFmtId="0" fontId="4" fillId="0" borderId="8" xfId="0" applyFont="1" applyFill="1" applyBorder="1" applyAlignment="1">
      <alignment vertical="top" wrapText="1"/>
    </xf>
    <xf numFmtId="0" fontId="0" fillId="0" borderId="13" xfId="0" applyFont="1" applyFill="1" applyBorder="1" applyAlignment="1">
      <alignment vertical="top" wrapText="1"/>
    </xf>
    <xf numFmtId="0" fontId="0" fillId="0" borderId="23" xfId="0" applyFont="1" applyFill="1" applyBorder="1" applyAlignment="1">
      <alignment vertical="top" wrapText="1"/>
    </xf>
    <xf numFmtId="0" fontId="0" fillId="0" borderId="14" xfId="0" applyFont="1" applyFill="1" applyBorder="1" applyAlignment="1">
      <alignment vertical="top" wrapText="1"/>
    </xf>
    <xf numFmtId="0" fontId="4" fillId="0" borderId="1" xfId="0" applyNumberFormat="1" applyFont="1" applyFill="1" applyBorder="1" applyAlignment="1">
      <alignment horizontal="center" vertical="top" wrapText="1"/>
    </xf>
    <xf numFmtId="0" fontId="4" fillId="0" borderId="3" xfId="0" applyNumberFormat="1" applyFont="1" applyFill="1" applyBorder="1" applyAlignment="1">
      <alignment horizontal="center" vertical="top" wrapText="1"/>
    </xf>
    <xf numFmtId="0" fontId="3" fillId="0" borderId="1" xfId="0" applyNumberFormat="1" applyFont="1" applyFill="1" applyBorder="1" applyAlignment="1">
      <alignment horizontal="center" vertical="top" wrapText="1"/>
    </xf>
    <xf numFmtId="0" fontId="3" fillId="0" borderId="3" xfId="0" applyNumberFormat="1" applyFont="1" applyFill="1" applyBorder="1" applyAlignment="1">
      <alignment horizontal="center" vertical="top" wrapText="1"/>
    </xf>
    <xf numFmtId="0" fontId="3" fillId="0" borderId="9"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3" borderId="22"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11" xfId="0" applyFont="1" applyFill="1" applyBorder="1" applyAlignment="1">
      <alignment vertical="top" wrapText="1"/>
    </xf>
    <xf numFmtId="0" fontId="0" fillId="3" borderId="22" xfId="0" applyFont="1" applyFill="1" applyBorder="1" applyAlignment="1">
      <alignment vertical="top" wrapText="1"/>
    </xf>
    <xf numFmtId="0" fontId="0" fillId="3" borderId="7" xfId="0" applyFont="1" applyFill="1" applyBorder="1" applyAlignment="1">
      <alignment vertical="top" wrapText="1"/>
    </xf>
    <xf numFmtId="49" fontId="6" fillId="0" borderId="1" xfId="0" applyNumberFormat="1" applyFont="1" applyFill="1" applyBorder="1" applyAlignment="1">
      <alignment horizontal="center" vertical="top" wrapText="1"/>
    </xf>
    <xf numFmtId="49" fontId="6" fillId="0" borderId="3" xfId="0" applyNumberFormat="1" applyFont="1" applyFill="1" applyBorder="1" applyAlignment="1">
      <alignment horizontal="center" vertical="top" wrapText="1"/>
    </xf>
    <xf numFmtId="0" fontId="3" fillId="3" borderId="9" xfId="0" applyFont="1" applyFill="1" applyBorder="1" applyAlignment="1">
      <alignment vertical="top" wrapText="1"/>
    </xf>
    <xf numFmtId="0" fontId="3" fillId="3" borderId="15" xfId="0" applyFont="1" applyFill="1" applyBorder="1" applyAlignment="1">
      <alignment vertical="top" wrapText="1"/>
    </xf>
    <xf numFmtId="0" fontId="3" fillId="3" borderId="16" xfId="0" applyFont="1" applyFill="1" applyBorder="1" applyAlignment="1">
      <alignment vertical="top" wrapText="1"/>
    </xf>
    <xf numFmtId="0" fontId="3" fillId="3" borderId="9" xfId="0" applyFont="1" applyFill="1" applyBorder="1" applyAlignment="1">
      <alignment horizontal="left" vertical="top" wrapText="1"/>
    </xf>
    <xf numFmtId="0" fontId="3" fillId="3" borderId="15" xfId="0" applyFont="1" applyFill="1" applyBorder="1" applyAlignment="1">
      <alignment horizontal="left" vertical="top" wrapText="1"/>
    </xf>
    <xf numFmtId="0" fontId="3" fillId="3" borderId="16" xfId="0" applyFont="1" applyFill="1" applyBorder="1" applyAlignment="1">
      <alignment horizontal="left" vertical="top" wrapText="1"/>
    </xf>
    <xf numFmtId="0" fontId="3" fillId="0" borderId="11" xfId="0" applyFont="1" applyFill="1" applyBorder="1" applyAlignment="1">
      <alignment vertical="top" wrapText="1"/>
    </xf>
    <xf numFmtId="0" fontId="3" fillId="0" borderId="22" xfId="0" applyFont="1" applyFill="1" applyBorder="1" applyAlignment="1">
      <alignment vertical="top" wrapText="1"/>
    </xf>
    <xf numFmtId="0" fontId="3" fillId="0" borderId="7" xfId="0" applyFont="1" applyFill="1" applyBorder="1" applyAlignment="1">
      <alignment vertical="top" wrapText="1"/>
    </xf>
    <xf numFmtId="0" fontId="3" fillId="0" borderId="12" xfId="0" applyFont="1" applyFill="1" applyBorder="1" applyAlignment="1">
      <alignment vertical="top" wrapText="1"/>
    </xf>
    <xf numFmtId="0" fontId="3" fillId="0" borderId="0" xfId="0" applyFont="1" applyFill="1" applyBorder="1" applyAlignment="1">
      <alignment vertical="top" wrapText="1"/>
    </xf>
    <xf numFmtId="0" fontId="3" fillId="0" borderId="8" xfId="0" applyFont="1" applyFill="1" applyBorder="1" applyAlignment="1">
      <alignment vertical="top" wrapText="1"/>
    </xf>
    <xf numFmtId="0" fontId="0" fillId="3" borderId="12" xfId="0" applyFont="1" applyFill="1" applyBorder="1" applyAlignment="1">
      <alignment vertical="top" wrapText="1"/>
    </xf>
    <xf numFmtId="0" fontId="0" fillId="3" borderId="0" xfId="0" applyFont="1" applyFill="1" applyAlignment="1">
      <alignment vertical="top" wrapText="1"/>
    </xf>
    <xf numFmtId="0" fontId="0" fillId="3" borderId="8" xfId="0" applyFont="1" applyFill="1" applyBorder="1" applyAlignment="1">
      <alignment vertical="top" wrapText="1"/>
    </xf>
    <xf numFmtId="0" fontId="0" fillId="3" borderId="0" xfId="0" applyFont="1" applyFill="1" applyBorder="1" applyAlignment="1">
      <alignment vertical="top" wrapText="1"/>
    </xf>
    <xf numFmtId="0" fontId="0" fillId="0" borderId="22" xfId="0" applyFont="1" applyFill="1" applyBorder="1" applyAlignment="1">
      <alignment vertical="top" wrapText="1"/>
    </xf>
    <xf numFmtId="0" fontId="0" fillId="0" borderId="7" xfId="0" applyFont="1" applyFill="1" applyBorder="1" applyAlignment="1">
      <alignment vertical="top" wrapText="1"/>
    </xf>
    <xf numFmtId="0" fontId="0" fillId="0" borderId="12" xfId="0" applyFont="1" applyFill="1" applyBorder="1" applyAlignment="1">
      <alignment vertical="top" wrapText="1"/>
    </xf>
    <xf numFmtId="0" fontId="0" fillId="0" borderId="0" xfId="0" applyFont="1" applyFill="1" applyAlignment="1">
      <alignment vertical="top" wrapText="1"/>
    </xf>
    <xf numFmtId="0" fontId="0" fillId="0" borderId="8" xfId="0" applyFont="1" applyFill="1" applyBorder="1" applyAlignment="1">
      <alignment vertical="top" wrapText="1"/>
    </xf>
    <xf numFmtId="0" fontId="0" fillId="0" borderId="0" xfId="0" applyFont="1" applyFill="1" applyBorder="1" applyAlignment="1">
      <alignment vertical="top" wrapText="1"/>
    </xf>
    <xf numFmtId="0" fontId="4" fillId="3" borderId="11" xfId="0" applyFont="1" applyFill="1" applyBorder="1" applyAlignment="1">
      <alignment vertical="top" wrapText="1"/>
    </xf>
    <xf numFmtId="0" fontId="32" fillId="3" borderId="22" xfId="0" applyFont="1" applyFill="1" applyBorder="1" applyAlignment="1">
      <alignment vertical="top" wrapText="1"/>
    </xf>
    <xf numFmtId="0" fontId="32" fillId="3" borderId="7" xfId="0" applyFont="1" applyFill="1" applyBorder="1" applyAlignment="1">
      <alignment vertical="top" wrapText="1"/>
    </xf>
    <xf numFmtId="0" fontId="0" fillId="3" borderId="15" xfId="0" applyFont="1" applyFill="1" applyBorder="1" applyAlignment="1">
      <alignment vertical="top" wrapText="1"/>
    </xf>
    <xf numFmtId="0" fontId="0" fillId="3" borderId="16" xfId="0" applyFont="1" applyFill="1" applyBorder="1" applyAlignment="1">
      <alignment vertical="top" wrapText="1"/>
    </xf>
    <xf numFmtId="0" fontId="2" fillId="0" borderId="0" xfId="0" applyFont="1" applyFill="1" applyAlignment="1">
      <alignment horizontal="right"/>
    </xf>
    <xf numFmtId="0" fontId="1" fillId="0" borderId="0" xfId="0" applyFont="1" applyFill="1" applyBorder="1" applyAlignment="1">
      <alignment horizontal="center" vertical="center" wrapText="1"/>
    </xf>
    <xf numFmtId="0" fontId="1" fillId="0" borderId="0" xfId="0" applyFont="1" applyFill="1" applyAlignment="1">
      <alignment horizontal="center"/>
    </xf>
    <xf numFmtId="0" fontId="4" fillId="0" borderId="1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top" wrapText="1"/>
    </xf>
    <xf numFmtId="0" fontId="12" fillId="0" borderId="15" xfId="0" applyFont="1" applyFill="1" applyBorder="1" applyAlignment="1">
      <alignment horizontal="center" vertical="top" wrapText="1"/>
    </xf>
    <xf numFmtId="0" fontId="12" fillId="0" borderId="16" xfId="0" applyFont="1" applyFill="1" applyBorder="1" applyAlignment="1">
      <alignment horizontal="center" vertical="top" wrapText="1"/>
    </xf>
    <xf numFmtId="0" fontId="4" fillId="0" borderId="24" xfId="0" applyFont="1" applyFill="1" applyBorder="1" applyAlignment="1">
      <alignment horizontal="center" vertical="top" wrapText="1"/>
    </xf>
    <xf numFmtId="0" fontId="4" fillId="0" borderId="25" xfId="0" applyFont="1" applyFill="1" applyBorder="1" applyAlignment="1">
      <alignment horizontal="center" vertical="top" wrapText="1"/>
    </xf>
    <xf numFmtId="0" fontId="4" fillId="0" borderId="26" xfId="0" applyFont="1" applyFill="1" applyBorder="1" applyAlignment="1">
      <alignment horizontal="center" vertical="top" wrapText="1"/>
    </xf>
    <xf numFmtId="0" fontId="1" fillId="0" borderId="4" xfId="0" applyFont="1" applyFill="1" applyBorder="1" applyAlignment="1">
      <alignment horizontal="center" vertical="top" wrapText="1"/>
    </xf>
    <xf numFmtId="0" fontId="3"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3" fillId="0" borderId="2" xfId="0" applyFont="1" applyFill="1" applyBorder="1" applyAlignment="1">
      <alignment horizontal="left" vertical="top" wrapText="1"/>
    </xf>
    <xf numFmtId="0" fontId="1" fillId="0" borderId="2" xfId="0" applyFont="1" applyFill="1" applyBorder="1" applyAlignment="1">
      <alignment horizontal="center" vertical="top" wrapText="1"/>
    </xf>
    <xf numFmtId="14" fontId="3" fillId="0" borderId="1" xfId="0" applyNumberFormat="1" applyFont="1" applyFill="1" applyBorder="1" applyAlignment="1">
      <alignment horizontal="center" vertical="top" wrapText="1"/>
    </xf>
    <xf numFmtId="0" fontId="0" fillId="3" borderId="12" xfId="0" applyFont="1" applyFill="1" applyBorder="1" applyAlignment="1">
      <alignment horizontal="left" vertical="top" wrapText="1"/>
    </xf>
    <xf numFmtId="0" fontId="0" fillId="3" borderId="0" xfId="0" applyFont="1" applyFill="1" applyAlignment="1">
      <alignment horizontal="left" vertical="top" wrapText="1"/>
    </xf>
    <xf numFmtId="0" fontId="0" fillId="3" borderId="8"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8"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5" xfId="0" applyFont="1" applyFill="1" applyBorder="1" applyAlignment="1">
      <alignment horizontal="left" vertical="top" wrapText="1"/>
    </xf>
    <xf numFmtId="0" fontId="0" fillId="3" borderId="16" xfId="0" applyFont="1" applyFill="1" applyBorder="1" applyAlignment="1">
      <alignment horizontal="left" vertical="top" wrapText="1"/>
    </xf>
    <xf numFmtId="0" fontId="32" fillId="0" borderId="3" xfId="0" applyFont="1" applyFill="1" applyBorder="1" applyAlignment="1">
      <alignment horizontal="center" vertical="top" wrapText="1"/>
    </xf>
    <xf numFmtId="0" fontId="32" fillId="0" borderId="4" xfId="0" applyFont="1" applyFill="1" applyBorder="1" applyAlignment="1">
      <alignment horizontal="center" vertical="top" wrapText="1"/>
    </xf>
    <xf numFmtId="0" fontId="32" fillId="0" borderId="12"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8" xfId="0" applyFont="1" applyFill="1" applyBorder="1" applyAlignment="1">
      <alignment horizontal="left" vertical="top" wrapText="1"/>
    </xf>
    <xf numFmtId="0" fontId="32" fillId="0" borderId="13" xfId="0" applyFont="1" applyFill="1" applyBorder="1" applyAlignment="1">
      <alignment horizontal="left" vertical="top" wrapText="1"/>
    </xf>
    <xf numFmtId="0" fontId="32" fillId="0" borderId="23" xfId="0" applyFont="1" applyFill="1" applyBorder="1" applyAlignment="1">
      <alignment horizontal="left" vertical="top" wrapText="1"/>
    </xf>
    <xf numFmtId="0" fontId="32" fillId="0" borderId="14" xfId="0" applyFont="1" applyFill="1" applyBorder="1" applyAlignment="1">
      <alignment horizontal="left" vertical="top" wrapText="1"/>
    </xf>
    <xf numFmtId="3" fontId="4" fillId="0" borderId="11" xfId="0" applyNumberFormat="1" applyFont="1" applyFill="1" applyBorder="1" applyAlignment="1">
      <alignment vertical="top" wrapText="1"/>
    </xf>
    <xf numFmtId="3" fontId="4" fillId="0" borderId="22" xfId="0" applyNumberFormat="1" applyFont="1" applyFill="1" applyBorder="1" applyAlignment="1">
      <alignment vertical="top" wrapText="1"/>
    </xf>
    <xf numFmtId="3" fontId="4" fillId="0" borderId="7" xfId="0" applyNumberFormat="1" applyFont="1" applyFill="1" applyBorder="1" applyAlignment="1">
      <alignment vertical="top" wrapText="1"/>
    </xf>
    <xf numFmtId="14" fontId="3" fillId="0" borderId="3" xfId="0" applyNumberFormat="1"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2" xfId="0" applyFont="1" applyFill="1" applyBorder="1" applyAlignment="1">
      <alignment horizontal="left" vertical="top" wrapText="1"/>
    </xf>
    <xf numFmtId="0" fontId="4" fillId="3" borderId="3" xfId="0" applyFont="1" applyFill="1" applyBorder="1" applyAlignment="1">
      <alignment horizontal="center" vertical="top" wrapText="1"/>
    </xf>
    <xf numFmtId="0" fontId="6" fillId="3" borderId="11" xfId="0" applyFont="1" applyFill="1" applyBorder="1" applyAlignment="1">
      <alignment horizontal="left" vertical="top" wrapText="1"/>
    </xf>
    <xf numFmtId="0" fontId="6" fillId="3" borderId="22" xfId="0" applyFont="1" applyFill="1" applyBorder="1" applyAlignment="1">
      <alignment horizontal="left" vertical="top" wrapText="1"/>
    </xf>
    <xf numFmtId="0" fontId="6" fillId="3" borderId="7" xfId="0" applyFont="1" applyFill="1" applyBorder="1" applyAlignment="1">
      <alignment horizontal="left" vertical="top" wrapText="1"/>
    </xf>
    <xf numFmtId="0" fontId="6" fillId="3" borderId="12"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8" xfId="0" applyFont="1" applyFill="1" applyBorder="1" applyAlignment="1">
      <alignment horizontal="left" vertical="top" wrapText="1"/>
    </xf>
    <xf numFmtId="0" fontId="9" fillId="3" borderId="1" xfId="0" applyFont="1" applyFill="1" applyBorder="1" applyAlignment="1">
      <alignment horizontal="center" vertical="top" wrapText="1"/>
    </xf>
    <xf numFmtId="0" fontId="9" fillId="3" borderId="3" xfId="0" applyFont="1" applyFill="1" applyBorder="1" applyAlignment="1">
      <alignment horizontal="center" vertical="top" wrapText="1"/>
    </xf>
    <xf numFmtId="0" fontId="4" fillId="3" borderId="12"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8" xfId="0" applyFont="1" applyFill="1" applyBorder="1" applyAlignment="1">
      <alignment horizontal="left" vertical="top" wrapText="1"/>
    </xf>
    <xf numFmtId="0" fontId="1" fillId="0" borderId="28" xfId="0" applyFont="1" applyFill="1" applyBorder="1" applyAlignment="1">
      <alignment horizontal="center" vertical="top" wrapText="1"/>
    </xf>
    <xf numFmtId="0" fontId="1" fillId="0" borderId="15" xfId="0" applyFont="1" applyFill="1" applyBorder="1" applyAlignment="1">
      <alignment horizontal="center" vertical="top" wrapText="1"/>
    </xf>
    <xf numFmtId="0" fontId="19" fillId="3" borderId="9" xfId="0" applyFont="1" applyFill="1" applyBorder="1" applyAlignment="1">
      <alignment horizontal="left" vertical="top" wrapText="1"/>
    </xf>
    <xf numFmtId="0" fontId="19" fillId="3" borderId="15" xfId="0" applyFont="1" applyFill="1" applyBorder="1" applyAlignment="1">
      <alignment horizontal="left" vertical="top" wrapText="1"/>
    </xf>
    <xf numFmtId="0" fontId="19" fillId="3" borderId="16" xfId="0" applyFont="1" applyFill="1" applyBorder="1" applyAlignment="1">
      <alignment horizontal="left" vertical="top" wrapText="1"/>
    </xf>
    <xf numFmtId="0" fontId="18" fillId="3" borderId="11" xfId="0" applyFont="1" applyFill="1" applyBorder="1" applyAlignment="1">
      <alignment horizontal="left" vertical="top" wrapText="1"/>
    </xf>
    <xf numFmtId="0" fontId="18" fillId="3" borderId="22" xfId="0" applyFont="1" applyFill="1" applyBorder="1" applyAlignment="1">
      <alignment horizontal="left" vertical="top" wrapText="1"/>
    </xf>
    <xf numFmtId="0" fontId="18" fillId="3" borderId="7" xfId="0" applyFont="1" applyFill="1" applyBorder="1" applyAlignment="1">
      <alignment horizontal="left" vertical="top" wrapText="1"/>
    </xf>
    <xf numFmtId="0" fontId="4" fillId="0" borderId="18" xfId="0" applyFont="1" applyFill="1" applyBorder="1" applyAlignment="1">
      <alignment horizontal="center" vertical="top" wrapText="1"/>
    </xf>
    <xf numFmtId="0" fontId="4" fillId="0" borderId="19" xfId="0" applyFont="1" applyFill="1" applyBorder="1" applyAlignment="1">
      <alignment horizontal="center" vertical="top" wrapText="1"/>
    </xf>
    <xf numFmtId="0" fontId="4" fillId="0" borderId="20" xfId="0" applyFont="1" applyFill="1" applyBorder="1" applyAlignment="1">
      <alignment horizontal="center" vertical="top" wrapText="1"/>
    </xf>
    <xf numFmtId="0" fontId="4" fillId="0" borderId="21" xfId="0" applyFont="1" applyFill="1" applyBorder="1" applyAlignment="1">
      <alignment horizontal="center" vertical="top" wrapText="1"/>
    </xf>
    <xf numFmtId="0" fontId="3" fillId="0" borderId="3" xfId="0" applyFont="1" applyFill="1" applyBorder="1" applyAlignment="1">
      <alignment horizontal="left" vertical="top" wrapText="1"/>
    </xf>
    <xf numFmtId="0" fontId="1" fillId="0" borderId="17" xfId="0" applyFont="1" applyFill="1" applyBorder="1" applyAlignment="1">
      <alignment horizontal="center" wrapText="1"/>
    </xf>
    <xf numFmtId="0" fontId="1" fillId="0" borderId="0" xfId="0" applyFont="1" applyFill="1" applyBorder="1" applyAlignment="1">
      <alignment horizontal="center" wrapText="1"/>
    </xf>
    <xf numFmtId="49" fontId="4" fillId="0" borderId="1" xfId="0" applyNumberFormat="1" applyFont="1" applyFill="1" applyBorder="1" applyAlignment="1">
      <alignment horizontal="center" vertical="top" wrapText="1"/>
    </xf>
    <xf numFmtId="49" fontId="4" fillId="0" borderId="3" xfId="0" applyNumberFormat="1" applyFont="1" applyFill="1" applyBorder="1" applyAlignment="1">
      <alignment horizontal="center" vertical="top" wrapText="1"/>
    </xf>
    <xf numFmtId="0" fontId="0" fillId="0" borderId="2" xfId="0" applyFont="1" applyFill="1" applyBorder="1" applyAlignment="1">
      <alignment vertical="top" wrapText="1"/>
    </xf>
    <xf numFmtId="0" fontId="0" fillId="0" borderId="3" xfId="0" applyFont="1" applyBorder="1" applyAlignment="1">
      <alignment horizontal="center" vertical="top" wrapText="1"/>
    </xf>
    <xf numFmtId="0" fontId="0" fillId="0" borderId="4" xfId="0" applyFont="1" applyBorder="1" applyAlignment="1">
      <alignment horizontal="center" vertical="top" wrapText="1"/>
    </xf>
    <xf numFmtId="0" fontId="0" fillId="0" borderId="22" xfId="0" applyFont="1" applyFill="1" applyBorder="1" applyAlignment="1"/>
    <xf numFmtId="0" fontId="0" fillId="0" borderId="7" xfId="0" applyFont="1" applyFill="1" applyBorder="1" applyAlignment="1"/>
    <xf numFmtId="0" fontId="0" fillId="0" borderId="12" xfId="0" applyFont="1" applyFill="1" applyBorder="1" applyAlignment="1"/>
    <xf numFmtId="0" fontId="0" fillId="0" borderId="0" xfId="0" applyFont="1" applyFill="1" applyAlignment="1"/>
    <xf numFmtId="0" fontId="0" fillId="0" borderId="8" xfId="0" applyFont="1" applyFill="1" applyBorder="1" applyAlignment="1"/>
    <xf numFmtId="0" fontId="0" fillId="0" borderId="0" xfId="0" applyFont="1" applyFill="1" applyBorder="1" applyAlignment="1"/>
    <xf numFmtId="0" fontId="0" fillId="0" borderId="13" xfId="0" applyFont="1" applyBorder="1" applyAlignment="1"/>
    <xf numFmtId="0" fontId="0" fillId="0" borderId="23" xfId="0" applyFont="1" applyBorder="1" applyAlignment="1"/>
    <xf numFmtId="0" fontId="0" fillId="0" borderId="14" xfId="0" applyFont="1" applyBorder="1" applyAlignment="1"/>
    <xf numFmtId="0" fontId="32" fillId="0" borderId="4" xfId="0" applyFont="1" applyBorder="1" applyAlignment="1">
      <alignment horizontal="center" vertical="top" wrapText="1"/>
    </xf>
    <xf numFmtId="0" fontId="0" fillId="0" borderId="13" xfId="0" applyFont="1" applyBorder="1" applyAlignment="1">
      <alignment horizontal="left" vertical="top" wrapText="1"/>
    </xf>
    <xf numFmtId="0" fontId="0" fillId="0" borderId="23" xfId="0" applyFont="1" applyBorder="1" applyAlignment="1">
      <alignment horizontal="left" vertical="top" wrapText="1"/>
    </xf>
    <xf numFmtId="0" fontId="0" fillId="0" borderId="14" xfId="0" applyFont="1" applyBorder="1" applyAlignment="1">
      <alignment horizontal="left" vertical="top" wrapText="1"/>
    </xf>
    <xf numFmtId="0" fontId="0" fillId="0" borderId="3" xfId="0" applyFont="1" applyFill="1" applyBorder="1" applyAlignment="1"/>
    <xf numFmtId="0" fontId="0" fillId="0" borderId="4" xfId="0" applyFont="1" applyBorder="1" applyAlignment="1"/>
    <xf numFmtId="0" fontId="0" fillId="0" borderId="2" xfId="0" applyFont="1" applyBorder="1" applyAlignment="1">
      <alignment horizontal="left" vertical="top" wrapText="1"/>
    </xf>
    <xf numFmtId="3" fontId="3" fillId="0" borderId="1" xfId="0" applyNumberFormat="1" applyFont="1" applyFill="1" applyBorder="1" applyAlignment="1">
      <alignment horizontal="center" vertical="top" wrapText="1"/>
    </xf>
    <xf numFmtId="3" fontId="3" fillId="0" borderId="4" xfId="0" applyNumberFormat="1" applyFont="1" applyFill="1" applyBorder="1" applyAlignment="1">
      <alignment horizontal="center" vertical="top" wrapText="1"/>
    </xf>
    <xf numFmtId="0" fontId="3" fillId="3" borderId="2"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6" xfId="0" applyFont="1" applyFill="1" applyBorder="1" applyAlignment="1">
      <alignment horizontal="left" vertical="top" wrapText="1"/>
    </xf>
    <xf numFmtId="0" fontId="8" fillId="0" borderId="1" xfId="0" applyFont="1" applyFill="1" applyBorder="1" applyAlignment="1">
      <alignment horizontal="center" vertical="top" wrapText="1"/>
    </xf>
    <xf numFmtId="0" fontId="8" fillId="0" borderId="3" xfId="0" applyFont="1" applyFill="1" applyBorder="1" applyAlignment="1">
      <alignment horizontal="center" vertical="top" wrapText="1"/>
    </xf>
    <xf numFmtId="0" fontId="25" fillId="0" borderId="0" xfId="1" applyFont="1" applyBorder="1" applyAlignment="1">
      <alignment horizontal="left" wrapText="1"/>
    </xf>
    <xf numFmtId="0" fontId="33" fillId="0" borderId="0" xfId="1" applyFont="1" applyBorder="1" applyAlignment="1">
      <alignment horizontal="center" vertical="center" wrapText="1"/>
    </xf>
    <xf numFmtId="0" fontId="3" fillId="0" borderId="10" xfId="1" applyFont="1" applyBorder="1" applyAlignment="1">
      <alignment horizontal="center" vertical="top" wrapText="1"/>
    </xf>
    <xf numFmtId="0" fontId="11" fillId="0" borderId="10" xfId="1" applyFont="1" applyBorder="1" applyAlignment="1">
      <alignment horizontal="center" vertical="top" wrapText="1"/>
    </xf>
    <xf numFmtId="0" fontId="28" fillId="0" borderId="9" xfId="0" applyFont="1" applyFill="1" applyBorder="1" applyAlignment="1">
      <alignment horizontal="center" vertical="top" wrapText="1"/>
    </xf>
    <xf numFmtId="0" fontId="0" fillId="0" borderId="15" xfId="0" applyFill="1" applyBorder="1" applyAlignment="1"/>
    <xf numFmtId="0" fontId="0" fillId="0" borderId="16" xfId="0" applyFill="1" applyBorder="1" applyAlignment="1"/>
    <xf numFmtId="0" fontId="16" fillId="0" borderId="0"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0" fillId="0" borderId="4" xfId="0"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0" xfId="0" applyFont="1" applyFill="1" applyAlignment="1">
      <alignment horizontal="center" vertical="center"/>
    </xf>
    <xf numFmtId="0" fontId="16" fillId="0" borderId="2" xfId="0" applyFont="1" applyFill="1" applyBorder="1" applyAlignment="1">
      <alignment horizontal="center" vertical="top" wrapText="1"/>
    </xf>
    <xf numFmtId="0" fontId="25" fillId="0" borderId="1" xfId="0" applyFont="1" applyFill="1" applyBorder="1" applyAlignment="1">
      <alignment horizontal="center" vertical="top" wrapText="1"/>
    </xf>
    <xf numFmtId="0" fontId="25" fillId="0" borderId="4" xfId="0" applyFont="1" applyFill="1" applyBorder="1" applyAlignment="1">
      <alignment horizontal="center" vertical="top" wrapText="1"/>
    </xf>
    <xf numFmtId="0" fontId="16" fillId="0" borderId="1" xfId="0" applyFont="1" applyFill="1" applyBorder="1" applyAlignment="1">
      <alignment horizontal="center" vertical="top" wrapText="1"/>
    </xf>
    <xf numFmtId="0" fontId="0" fillId="0" borderId="4" xfId="0" applyFill="1" applyBorder="1" applyAlignment="1">
      <alignment horizontal="center" vertical="top" wrapText="1"/>
    </xf>
    <xf numFmtId="0" fontId="14" fillId="0" borderId="2" xfId="0" applyFont="1" applyFill="1" applyBorder="1" applyAlignment="1">
      <alignment horizontal="center" vertical="top" wrapText="1"/>
    </xf>
    <xf numFmtId="0" fontId="14" fillId="0" borderId="9" xfId="0" applyFont="1" applyFill="1" applyBorder="1" applyAlignment="1">
      <alignment horizontal="center" vertical="top" wrapText="1"/>
    </xf>
    <xf numFmtId="0" fontId="20" fillId="0" borderId="15" xfId="0" applyFont="1" applyFill="1" applyBorder="1" applyAlignment="1">
      <alignment vertical="top" wrapText="1"/>
    </xf>
    <xf numFmtId="0" fontId="20" fillId="0" borderId="16" xfId="0" applyFont="1" applyFill="1" applyBorder="1" applyAlignment="1">
      <alignment vertical="top" wrapText="1"/>
    </xf>
    <xf numFmtId="0" fontId="14" fillId="0" borderId="1" xfId="0" applyFont="1" applyFill="1" applyBorder="1" applyAlignment="1">
      <alignment horizontal="center" vertical="top" wrapText="1"/>
    </xf>
    <xf numFmtId="0" fontId="16" fillId="0" borderId="0" xfId="0" applyFont="1" applyFill="1" applyBorder="1" applyAlignment="1">
      <alignment horizontal="center" vertical="center" wrapText="1"/>
    </xf>
    <xf numFmtId="0" fontId="0" fillId="0" borderId="0" xfId="0" applyFill="1" applyAlignment="1">
      <alignment horizontal="center" vertical="center"/>
    </xf>
    <xf numFmtId="0" fontId="14" fillId="0" borderId="4" xfId="0" applyFont="1" applyFill="1" applyBorder="1" applyAlignment="1">
      <alignment horizontal="center" vertical="top" wrapText="1"/>
    </xf>
    <xf numFmtId="0" fontId="21" fillId="0" borderId="0"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6" xfId="0" applyFont="1" applyFill="1" applyBorder="1" applyAlignment="1">
      <alignment horizontal="center" vertical="center" wrapText="1"/>
    </xf>
    <xf numFmtId="165" fontId="6" fillId="0" borderId="3" xfId="0" applyNumberFormat="1" applyFont="1" applyFill="1" applyBorder="1" applyAlignment="1">
      <alignment horizontal="right" vertical="top" wrapText="1"/>
    </xf>
    <xf numFmtId="1" fontId="25" fillId="0" borderId="2" xfId="0" applyNumberFormat="1" applyFont="1" applyFill="1" applyBorder="1" applyAlignment="1">
      <alignment horizontal="right" vertical="top" wrapText="1"/>
    </xf>
  </cellXfs>
  <cellStyles count="6">
    <cellStyle name="Excel Built-in Normal" xfId="1"/>
    <cellStyle name="Excel Built-in Normal 1" xfId="2"/>
    <cellStyle name="Excel Built-in Normal 2" xfId="3"/>
    <cellStyle name="Excel Built-in Normal 3" xfId="4"/>
    <cellStyle name="Excel Built-in Normal 4" xfId="5"/>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P1161"/>
  <sheetViews>
    <sheetView tabSelected="1" view="pageBreakPreview" topLeftCell="A1096" zoomScale="50" zoomScaleNormal="75" zoomScaleSheetLayoutView="50" workbookViewId="0">
      <selection activeCell="L1097" sqref="L1097"/>
    </sheetView>
  </sheetViews>
  <sheetFormatPr defaultRowHeight="18.75"/>
  <cols>
    <col min="1" max="1" width="9" style="1" customWidth="1"/>
    <col min="2" max="3" width="9.140625" style="1"/>
    <col min="4" max="4" width="12.85546875" style="1" customWidth="1"/>
    <col min="5" max="5" width="19.5703125" style="2" customWidth="1"/>
    <col min="6" max="6" width="12.28515625" style="2" customWidth="1"/>
    <col min="7" max="7" width="12.5703125" style="1" customWidth="1"/>
    <col min="8" max="8" width="11.5703125" style="1" customWidth="1"/>
    <col min="9" max="9" width="11.28515625" style="1" customWidth="1"/>
    <col min="10" max="10" width="12.42578125" style="77" customWidth="1"/>
    <col min="11" max="11" width="10.7109375" style="1" customWidth="1"/>
    <col min="12" max="12" width="13.85546875" style="77" customWidth="1"/>
    <col min="13" max="13" width="10.85546875" style="1" customWidth="1"/>
    <col min="14" max="14" width="10.85546875" style="77" customWidth="1"/>
    <col min="15" max="15" width="43.42578125" style="1" customWidth="1"/>
    <col min="16" max="16384" width="9.140625" style="1"/>
  </cols>
  <sheetData>
    <row r="1" spans="1:42" ht="48" customHeight="1">
      <c r="A1" s="459" t="s">
        <v>495</v>
      </c>
      <c r="B1" s="459"/>
      <c r="C1" s="459"/>
      <c r="D1" s="459"/>
      <c r="E1" s="459"/>
      <c r="F1" s="459"/>
      <c r="G1" s="459"/>
      <c r="H1" s="459"/>
      <c r="I1" s="459"/>
      <c r="J1" s="459"/>
      <c r="K1" s="459"/>
      <c r="L1" s="459"/>
      <c r="M1" s="459"/>
      <c r="N1" s="459"/>
      <c r="O1" s="459"/>
    </row>
    <row r="2" spans="1:42" ht="34.5" customHeight="1">
      <c r="A2" s="460" t="s">
        <v>410</v>
      </c>
      <c r="B2" s="460"/>
      <c r="C2" s="460"/>
      <c r="D2" s="460"/>
      <c r="E2" s="460"/>
      <c r="F2" s="460"/>
      <c r="G2" s="460"/>
      <c r="H2" s="460"/>
      <c r="I2" s="460"/>
      <c r="J2" s="460"/>
      <c r="K2" s="460"/>
      <c r="L2" s="460"/>
      <c r="M2" s="460"/>
      <c r="N2" s="460"/>
      <c r="O2" s="206"/>
    </row>
    <row r="3" spans="1:42">
      <c r="A3" s="461" t="s">
        <v>1171</v>
      </c>
      <c r="B3" s="461"/>
      <c r="C3" s="461"/>
      <c r="D3" s="461"/>
      <c r="E3" s="461"/>
      <c r="F3" s="461"/>
      <c r="G3" s="461"/>
      <c r="H3" s="461"/>
      <c r="I3" s="461"/>
      <c r="J3" s="461"/>
      <c r="K3" s="461"/>
      <c r="L3" s="461"/>
      <c r="M3" s="461"/>
      <c r="N3" s="461"/>
      <c r="O3" s="461"/>
    </row>
    <row r="4" spans="1:42" s="2" customFormat="1">
      <c r="F4" s="461"/>
      <c r="G4" s="461"/>
      <c r="H4" s="461"/>
      <c r="I4" s="461"/>
      <c r="J4" s="461"/>
      <c r="K4" s="461"/>
      <c r="L4" s="461"/>
      <c r="M4" s="461"/>
      <c r="N4" s="461"/>
      <c r="O4" s="461"/>
      <c r="P4" s="461"/>
      <c r="Q4" s="461"/>
      <c r="R4" s="461"/>
    </row>
    <row r="5" spans="1:42" ht="34.5" customHeight="1">
      <c r="A5" s="471" t="s">
        <v>334</v>
      </c>
      <c r="B5" s="462" t="s">
        <v>335</v>
      </c>
      <c r="C5" s="463"/>
      <c r="D5" s="464"/>
      <c r="E5" s="471" t="s">
        <v>337</v>
      </c>
      <c r="F5" s="471" t="s">
        <v>141</v>
      </c>
      <c r="G5" s="471" t="s">
        <v>336</v>
      </c>
      <c r="H5" s="471"/>
      <c r="I5" s="471"/>
      <c r="J5" s="471"/>
      <c r="K5" s="471"/>
      <c r="L5" s="471"/>
      <c r="M5" s="471"/>
      <c r="N5" s="471"/>
      <c r="O5" s="471" t="s">
        <v>338</v>
      </c>
    </row>
    <row r="6" spans="1:42" ht="18.75" customHeight="1">
      <c r="A6" s="471"/>
      <c r="B6" s="465"/>
      <c r="C6" s="466"/>
      <c r="D6" s="467"/>
      <c r="E6" s="471"/>
      <c r="F6" s="471"/>
      <c r="G6" s="472" t="s">
        <v>331</v>
      </c>
      <c r="H6" s="473"/>
      <c r="I6" s="473"/>
      <c r="J6" s="473"/>
      <c r="K6" s="473"/>
      <c r="L6" s="473"/>
      <c r="M6" s="473"/>
      <c r="N6" s="474"/>
      <c r="O6" s="471"/>
    </row>
    <row r="7" spans="1:42" ht="36" customHeight="1">
      <c r="A7" s="471"/>
      <c r="B7" s="465"/>
      <c r="C7" s="466"/>
      <c r="D7" s="467"/>
      <c r="E7" s="471"/>
      <c r="F7" s="471"/>
      <c r="G7" s="471" t="s">
        <v>218</v>
      </c>
      <c r="H7" s="471"/>
      <c r="I7" s="471" t="s">
        <v>186</v>
      </c>
      <c r="J7" s="471"/>
      <c r="K7" s="471" t="s">
        <v>187</v>
      </c>
      <c r="L7" s="471"/>
      <c r="M7" s="471" t="s">
        <v>188</v>
      </c>
      <c r="N7" s="471"/>
      <c r="O7" s="471"/>
    </row>
    <row r="8" spans="1:42" ht="30.75" customHeight="1">
      <c r="A8" s="471"/>
      <c r="B8" s="468"/>
      <c r="C8" s="469"/>
      <c r="D8" s="470"/>
      <c r="E8" s="471"/>
      <c r="F8" s="471"/>
      <c r="G8" s="471"/>
      <c r="H8" s="471"/>
      <c r="I8" s="92" t="s">
        <v>332</v>
      </c>
      <c r="J8" s="92" t="s">
        <v>333</v>
      </c>
      <c r="K8" s="92" t="s">
        <v>332</v>
      </c>
      <c r="L8" s="92" t="s">
        <v>333</v>
      </c>
      <c r="M8" s="92" t="s">
        <v>332</v>
      </c>
      <c r="N8" s="92" t="s">
        <v>333</v>
      </c>
      <c r="O8" s="471"/>
    </row>
    <row r="9" spans="1:42" ht="19.5" thickBot="1">
      <c r="A9" s="6">
        <v>1</v>
      </c>
      <c r="B9" s="475">
        <v>2</v>
      </c>
      <c r="C9" s="476"/>
      <c r="D9" s="477"/>
      <c r="E9" s="20">
        <v>3</v>
      </c>
      <c r="F9" s="20">
        <v>4</v>
      </c>
      <c r="G9" s="20">
        <v>5</v>
      </c>
      <c r="H9" s="20">
        <v>6</v>
      </c>
      <c r="I9" s="20">
        <v>7</v>
      </c>
      <c r="J9" s="20">
        <v>8</v>
      </c>
      <c r="K9" s="20">
        <v>9</v>
      </c>
      <c r="L9" s="20">
        <v>10</v>
      </c>
      <c r="M9" s="20">
        <v>11</v>
      </c>
      <c r="N9" s="20">
        <v>12</v>
      </c>
      <c r="O9" s="20">
        <v>13</v>
      </c>
    </row>
    <row r="10" spans="1:42" ht="26.25" customHeight="1">
      <c r="A10" s="478" t="s">
        <v>46</v>
      </c>
      <c r="B10" s="478"/>
      <c r="C10" s="478"/>
      <c r="D10" s="478"/>
      <c r="E10" s="478"/>
      <c r="F10" s="478"/>
      <c r="G10" s="478"/>
      <c r="H10" s="478"/>
      <c r="I10" s="478"/>
      <c r="J10" s="478"/>
      <c r="K10" s="478"/>
      <c r="L10" s="478"/>
      <c r="M10" s="478"/>
      <c r="N10" s="478"/>
      <c r="O10" s="478"/>
    </row>
    <row r="11" spans="1:42" ht="33" customHeight="1">
      <c r="A11" s="327" t="s">
        <v>189</v>
      </c>
      <c r="B11" s="409" t="s">
        <v>190</v>
      </c>
      <c r="C11" s="410"/>
      <c r="D11" s="411"/>
      <c r="E11" s="327" t="s">
        <v>217</v>
      </c>
      <c r="F11" s="89" t="s">
        <v>339</v>
      </c>
      <c r="G11" s="3">
        <f>SUM(G12:G16)</f>
        <v>547507</v>
      </c>
      <c r="H11" s="3">
        <f t="shared" ref="H11:N11" si="0">SUM(H12:H16)</f>
        <v>207122.30000000002</v>
      </c>
      <c r="I11" s="3">
        <f t="shared" si="0"/>
        <v>483507</v>
      </c>
      <c r="J11" s="3">
        <f t="shared" si="0"/>
        <v>143942.30000000002</v>
      </c>
      <c r="K11" s="3">
        <f t="shared" si="0"/>
        <v>0</v>
      </c>
      <c r="L11" s="3">
        <f t="shared" si="0"/>
        <v>0</v>
      </c>
      <c r="M11" s="3">
        <f t="shared" si="0"/>
        <v>64000</v>
      </c>
      <c r="N11" s="3">
        <f t="shared" si="0"/>
        <v>63180</v>
      </c>
      <c r="O11" s="3"/>
    </row>
    <row r="12" spans="1:42" ht="33.75" customHeight="1">
      <c r="A12" s="328"/>
      <c r="B12" s="412"/>
      <c r="C12" s="413"/>
      <c r="D12" s="414"/>
      <c r="E12" s="328"/>
      <c r="F12" s="89">
        <v>2013</v>
      </c>
      <c r="G12" s="3">
        <f t="shared" ref="G12:N13" si="1">G18+G24+G30+G36+G42+G48+G54+G60</f>
        <v>204912</v>
      </c>
      <c r="H12" s="3">
        <f t="shared" si="1"/>
        <v>196517</v>
      </c>
      <c r="I12" s="3">
        <f t="shared" si="1"/>
        <v>140912</v>
      </c>
      <c r="J12" s="3">
        <f t="shared" si="1"/>
        <v>134092</v>
      </c>
      <c r="K12" s="3">
        <f t="shared" si="1"/>
        <v>0</v>
      </c>
      <c r="L12" s="3">
        <f t="shared" si="1"/>
        <v>0</v>
      </c>
      <c r="M12" s="3">
        <f t="shared" si="1"/>
        <v>64000</v>
      </c>
      <c r="N12" s="3">
        <f t="shared" si="1"/>
        <v>62425</v>
      </c>
      <c r="O12" s="3"/>
      <c r="AP12" s="1">
        <v>0</v>
      </c>
    </row>
    <row r="13" spans="1:42" ht="37.5" customHeight="1">
      <c r="A13" s="328"/>
      <c r="B13" s="412"/>
      <c r="C13" s="413"/>
      <c r="D13" s="414"/>
      <c r="E13" s="328"/>
      <c r="F13" s="89">
        <v>2014</v>
      </c>
      <c r="G13" s="3">
        <f>G19+G25+G31+G37++G43+G49+G55+G61</f>
        <v>95039</v>
      </c>
      <c r="H13" s="3">
        <f t="shared" si="1"/>
        <v>2608.6999999999998</v>
      </c>
      <c r="I13" s="3">
        <f t="shared" si="1"/>
        <v>95039</v>
      </c>
      <c r="J13" s="3">
        <f t="shared" si="1"/>
        <v>2608.6999999999998</v>
      </c>
      <c r="K13" s="3">
        <f t="shared" si="1"/>
        <v>0</v>
      </c>
      <c r="L13" s="3">
        <f t="shared" si="1"/>
        <v>0</v>
      </c>
      <c r="M13" s="3">
        <f t="shared" si="1"/>
        <v>0</v>
      </c>
      <c r="N13" s="3">
        <f t="shared" si="1"/>
        <v>0</v>
      </c>
      <c r="O13" s="3"/>
    </row>
    <row r="14" spans="1:42" ht="33" customHeight="1">
      <c r="A14" s="329"/>
      <c r="B14" s="412"/>
      <c r="C14" s="413"/>
      <c r="D14" s="414"/>
      <c r="E14" s="329"/>
      <c r="F14" s="89">
        <v>2015</v>
      </c>
      <c r="G14" s="3">
        <f>G20+G26+G32+G38++G44+G50+G56+G62</f>
        <v>123896</v>
      </c>
      <c r="H14" s="3">
        <f t="shared" ref="H14:N15" si="2">H20+H26+H32+H38++H44+H50+H56+H62</f>
        <v>755</v>
      </c>
      <c r="I14" s="3">
        <f t="shared" si="2"/>
        <v>123896</v>
      </c>
      <c r="J14" s="3">
        <f t="shared" si="2"/>
        <v>0</v>
      </c>
      <c r="K14" s="3">
        <f t="shared" si="2"/>
        <v>0</v>
      </c>
      <c r="L14" s="3">
        <f t="shared" si="2"/>
        <v>0</v>
      </c>
      <c r="M14" s="3">
        <f t="shared" si="2"/>
        <v>0</v>
      </c>
      <c r="N14" s="3">
        <f t="shared" si="2"/>
        <v>755</v>
      </c>
      <c r="O14" s="3"/>
    </row>
    <row r="15" spans="1:42" ht="30.75" customHeight="1">
      <c r="A15" s="329"/>
      <c r="B15" s="450"/>
      <c r="C15" s="453"/>
      <c r="D15" s="452"/>
      <c r="E15" s="329"/>
      <c r="F15" s="89">
        <v>2016</v>
      </c>
      <c r="G15" s="3">
        <f>G21+G27+G33+G39++G45+G51+G57+G63</f>
        <v>69300</v>
      </c>
      <c r="H15" s="3">
        <f t="shared" si="2"/>
        <v>0</v>
      </c>
      <c r="I15" s="3">
        <f t="shared" si="2"/>
        <v>69300</v>
      </c>
      <c r="J15" s="3">
        <f t="shared" si="2"/>
        <v>0</v>
      </c>
      <c r="K15" s="3">
        <f t="shared" si="2"/>
        <v>0</v>
      </c>
      <c r="L15" s="3">
        <f t="shared" si="2"/>
        <v>0</v>
      </c>
      <c r="M15" s="3">
        <f t="shared" si="2"/>
        <v>0</v>
      </c>
      <c r="N15" s="3">
        <f t="shared" si="2"/>
        <v>0</v>
      </c>
      <c r="O15" s="3"/>
    </row>
    <row r="16" spans="1:42" ht="30.75" customHeight="1">
      <c r="A16" s="323"/>
      <c r="B16" s="415"/>
      <c r="C16" s="416"/>
      <c r="D16" s="417"/>
      <c r="E16" s="323"/>
      <c r="F16" s="89">
        <v>2017</v>
      </c>
      <c r="G16" s="3">
        <f t="shared" ref="G16:N16" si="3">G22+G28+G34+G40++G46+G52+G58+G64+G70</f>
        <v>54360</v>
      </c>
      <c r="H16" s="3">
        <f t="shared" si="3"/>
        <v>7241.6</v>
      </c>
      <c r="I16" s="3">
        <f t="shared" si="3"/>
        <v>54360</v>
      </c>
      <c r="J16" s="3">
        <f t="shared" si="3"/>
        <v>7241.6</v>
      </c>
      <c r="K16" s="3">
        <f t="shared" si="3"/>
        <v>0</v>
      </c>
      <c r="L16" s="3">
        <f t="shared" si="3"/>
        <v>0</v>
      </c>
      <c r="M16" s="3">
        <f t="shared" si="3"/>
        <v>0</v>
      </c>
      <c r="N16" s="3">
        <f t="shared" si="3"/>
        <v>0</v>
      </c>
      <c r="O16" s="3"/>
    </row>
    <row r="17" spans="1:15" ht="31.5" customHeight="1">
      <c r="A17" s="322" t="s">
        <v>191</v>
      </c>
      <c r="B17" s="347" t="s">
        <v>712</v>
      </c>
      <c r="C17" s="348"/>
      <c r="D17" s="349"/>
      <c r="E17" s="322" t="s">
        <v>177</v>
      </c>
      <c r="F17" s="157" t="s">
        <v>323</v>
      </c>
      <c r="G17" s="44">
        <f>SUM(G18:G22)</f>
        <v>310407</v>
      </c>
      <c r="H17" s="44">
        <f t="shared" ref="H17:N17" si="4">SUM(H18:H22)</f>
        <v>202210.30000000002</v>
      </c>
      <c r="I17" s="44">
        <f t="shared" si="4"/>
        <v>246407</v>
      </c>
      <c r="J17" s="44">
        <f t="shared" si="4"/>
        <v>139030.30000000002</v>
      </c>
      <c r="K17" s="44">
        <f t="shared" si="4"/>
        <v>0</v>
      </c>
      <c r="L17" s="44">
        <f t="shared" si="4"/>
        <v>0</v>
      </c>
      <c r="M17" s="44">
        <f t="shared" si="4"/>
        <v>64000</v>
      </c>
      <c r="N17" s="44">
        <f t="shared" si="4"/>
        <v>63180</v>
      </c>
      <c r="O17" s="44"/>
    </row>
    <row r="18" spans="1:15" ht="157.5" customHeight="1">
      <c r="A18" s="353"/>
      <c r="B18" s="350"/>
      <c r="C18" s="351"/>
      <c r="D18" s="352"/>
      <c r="E18" s="353"/>
      <c r="F18" s="157">
        <v>2013</v>
      </c>
      <c r="G18" s="44">
        <f>I18+K18+M18</f>
        <v>200000</v>
      </c>
      <c r="H18" s="167">
        <f t="shared" ref="H18:H25" si="5">J18+L18+N18</f>
        <v>191605</v>
      </c>
      <c r="I18" s="167">
        <v>136000</v>
      </c>
      <c r="J18" s="167">
        <v>129180</v>
      </c>
      <c r="K18" s="167">
        <v>0</v>
      </c>
      <c r="L18" s="167">
        <v>0</v>
      </c>
      <c r="M18" s="167">
        <v>64000</v>
      </c>
      <c r="N18" s="44">
        <v>62425</v>
      </c>
      <c r="O18" s="11" t="s">
        <v>460</v>
      </c>
    </row>
    <row r="19" spans="1:15" ht="104.25" customHeight="1">
      <c r="A19" s="353"/>
      <c r="B19" s="350"/>
      <c r="C19" s="351"/>
      <c r="D19" s="352"/>
      <c r="E19" s="353"/>
      <c r="F19" s="157">
        <v>2014</v>
      </c>
      <c r="G19" s="44">
        <f>I19+K19+M19</f>
        <v>17533</v>
      </c>
      <c r="H19" s="167">
        <f t="shared" si="5"/>
        <v>2608.6999999999998</v>
      </c>
      <c r="I19" s="44">
        <v>17533</v>
      </c>
      <c r="J19" s="44">
        <v>2608.6999999999998</v>
      </c>
      <c r="K19" s="44">
        <v>0</v>
      </c>
      <c r="L19" s="44">
        <v>0</v>
      </c>
      <c r="M19" s="167">
        <v>0</v>
      </c>
      <c r="N19" s="207">
        <v>0</v>
      </c>
      <c r="O19" s="10" t="s">
        <v>461</v>
      </c>
    </row>
    <row r="20" spans="1:15" ht="114.75" customHeight="1">
      <c r="A20" s="329"/>
      <c r="B20" s="350"/>
      <c r="C20" s="351"/>
      <c r="D20" s="352"/>
      <c r="E20" s="329"/>
      <c r="F20" s="157">
        <v>2015</v>
      </c>
      <c r="G20" s="44">
        <f>I20+K20+M20</f>
        <v>23574</v>
      </c>
      <c r="H20" s="167">
        <f t="shared" si="5"/>
        <v>755</v>
      </c>
      <c r="I20" s="44">
        <v>23574</v>
      </c>
      <c r="J20" s="44">
        <v>0</v>
      </c>
      <c r="K20" s="44">
        <v>0</v>
      </c>
      <c r="L20" s="44">
        <v>0</v>
      </c>
      <c r="M20" s="44">
        <v>0</v>
      </c>
      <c r="N20" s="44">
        <v>755</v>
      </c>
      <c r="O20" s="208" t="s">
        <v>604</v>
      </c>
    </row>
    <row r="21" spans="1:15" ht="83.25" customHeight="1">
      <c r="A21" s="329"/>
      <c r="B21" s="336"/>
      <c r="C21" s="337"/>
      <c r="D21" s="338"/>
      <c r="E21" s="329"/>
      <c r="F21" s="157">
        <v>2016</v>
      </c>
      <c r="G21" s="44">
        <f>I21+K21+M21</f>
        <v>69300</v>
      </c>
      <c r="H21" s="167">
        <f t="shared" si="5"/>
        <v>0</v>
      </c>
      <c r="I21" s="167">
        <v>69300</v>
      </c>
      <c r="J21" s="44">
        <v>0</v>
      </c>
      <c r="K21" s="44">
        <v>0</v>
      </c>
      <c r="L21" s="44">
        <v>0</v>
      </c>
      <c r="M21" s="44">
        <v>0</v>
      </c>
      <c r="N21" s="44">
        <v>0</v>
      </c>
      <c r="O21" s="208" t="s">
        <v>1087</v>
      </c>
    </row>
    <row r="22" spans="1:15" ht="105.75" customHeight="1">
      <c r="A22" s="323"/>
      <c r="B22" s="339"/>
      <c r="C22" s="340"/>
      <c r="D22" s="341"/>
      <c r="E22" s="323"/>
      <c r="F22" s="157">
        <v>2017</v>
      </c>
      <c r="G22" s="167">
        <f t="shared" ref="G22" si="6">I22+K22+M22</f>
        <v>0</v>
      </c>
      <c r="H22" s="167">
        <f t="shared" si="5"/>
        <v>7241.6</v>
      </c>
      <c r="I22" s="44">
        <v>0</v>
      </c>
      <c r="J22" s="44">
        <v>7241.6</v>
      </c>
      <c r="K22" s="44">
        <v>0</v>
      </c>
      <c r="L22" s="44">
        <v>0</v>
      </c>
      <c r="M22" s="44">
        <v>0</v>
      </c>
      <c r="N22" s="44">
        <v>0</v>
      </c>
      <c r="O22" s="208" t="s">
        <v>1293</v>
      </c>
    </row>
    <row r="23" spans="1:15" ht="33" customHeight="1">
      <c r="A23" s="322" t="s">
        <v>496</v>
      </c>
      <c r="B23" s="438" t="s">
        <v>497</v>
      </c>
      <c r="C23" s="439"/>
      <c r="D23" s="440"/>
      <c r="E23" s="322" t="s">
        <v>498</v>
      </c>
      <c r="F23" s="157" t="s">
        <v>323</v>
      </c>
      <c r="G23" s="44">
        <f>SUM(G24:G28)</f>
        <v>46000</v>
      </c>
      <c r="H23" s="44">
        <f t="shared" ref="H23:N23" si="7">SUM(H24:H28)</f>
        <v>0</v>
      </c>
      <c r="I23" s="44">
        <f t="shared" si="7"/>
        <v>46000</v>
      </c>
      <c r="J23" s="44">
        <f t="shared" si="7"/>
        <v>0</v>
      </c>
      <c r="K23" s="44">
        <f t="shared" si="7"/>
        <v>0</v>
      </c>
      <c r="L23" s="44">
        <f t="shared" si="7"/>
        <v>0</v>
      </c>
      <c r="M23" s="44">
        <f t="shared" si="7"/>
        <v>0</v>
      </c>
      <c r="N23" s="44">
        <f t="shared" si="7"/>
        <v>0</v>
      </c>
      <c r="O23" s="208"/>
    </row>
    <row r="24" spans="1:15" ht="30.75" customHeight="1">
      <c r="A24" s="353"/>
      <c r="B24" s="441"/>
      <c r="C24" s="442"/>
      <c r="D24" s="443"/>
      <c r="E24" s="353"/>
      <c r="F24" s="157">
        <v>2013</v>
      </c>
      <c r="G24" s="44">
        <f>I24+K24+M24</f>
        <v>0</v>
      </c>
      <c r="H24" s="167">
        <f t="shared" si="5"/>
        <v>0</v>
      </c>
      <c r="I24" s="44">
        <v>0</v>
      </c>
      <c r="J24" s="44">
        <v>0</v>
      </c>
      <c r="K24" s="44">
        <v>0</v>
      </c>
      <c r="L24" s="44">
        <v>0</v>
      </c>
      <c r="M24" s="44">
        <v>0</v>
      </c>
      <c r="N24" s="44">
        <v>0</v>
      </c>
      <c r="O24" s="208"/>
    </row>
    <row r="25" spans="1:15" ht="30" customHeight="1">
      <c r="A25" s="353"/>
      <c r="B25" s="441"/>
      <c r="C25" s="442"/>
      <c r="D25" s="443"/>
      <c r="E25" s="353"/>
      <c r="F25" s="157">
        <v>2014</v>
      </c>
      <c r="G25" s="44">
        <f>I25+K25+M25</f>
        <v>0</v>
      </c>
      <c r="H25" s="167">
        <f t="shared" si="5"/>
        <v>0</v>
      </c>
      <c r="I25" s="44">
        <v>0</v>
      </c>
      <c r="J25" s="44">
        <v>0</v>
      </c>
      <c r="K25" s="44">
        <v>0</v>
      </c>
      <c r="L25" s="44">
        <v>0</v>
      </c>
      <c r="M25" s="44">
        <v>0</v>
      </c>
      <c r="N25" s="44">
        <v>0</v>
      </c>
      <c r="O25" s="208"/>
    </row>
    <row r="26" spans="1:15" ht="99.75" customHeight="1">
      <c r="A26" s="329"/>
      <c r="B26" s="441"/>
      <c r="C26" s="442"/>
      <c r="D26" s="443"/>
      <c r="E26" s="353"/>
      <c r="F26" s="157">
        <v>2015</v>
      </c>
      <c r="G26" s="44">
        <f>I26+K26+M26</f>
        <v>46000</v>
      </c>
      <c r="H26" s="167">
        <f>J26+L26+N26</f>
        <v>0</v>
      </c>
      <c r="I26" s="44">
        <v>46000</v>
      </c>
      <c r="J26" s="44">
        <v>0</v>
      </c>
      <c r="K26" s="44">
        <v>0</v>
      </c>
      <c r="L26" s="44">
        <v>0</v>
      </c>
      <c r="M26" s="44">
        <v>0</v>
      </c>
      <c r="N26" s="44">
        <v>0</v>
      </c>
      <c r="O26" s="208" t="s">
        <v>664</v>
      </c>
    </row>
    <row r="27" spans="1:15" ht="85.5" customHeight="1">
      <c r="A27" s="329"/>
      <c r="B27" s="450"/>
      <c r="C27" s="453"/>
      <c r="D27" s="452"/>
      <c r="E27" s="329"/>
      <c r="F27" s="157">
        <v>2016</v>
      </c>
      <c r="G27" s="44">
        <f>I27+K27+M27</f>
        <v>0</v>
      </c>
      <c r="H27" s="167">
        <f>J27+L27+N27</f>
        <v>0</v>
      </c>
      <c r="I27" s="44">
        <v>0</v>
      </c>
      <c r="J27" s="44">
        <v>0</v>
      </c>
      <c r="K27" s="44">
        <v>0</v>
      </c>
      <c r="L27" s="44">
        <v>0</v>
      </c>
      <c r="M27" s="44">
        <v>0</v>
      </c>
      <c r="N27" s="44">
        <v>0</v>
      </c>
      <c r="O27" s="208" t="s">
        <v>1088</v>
      </c>
    </row>
    <row r="28" spans="1:15" ht="99" customHeight="1">
      <c r="A28" s="323"/>
      <c r="B28" s="415"/>
      <c r="C28" s="416"/>
      <c r="D28" s="417"/>
      <c r="E28" s="323"/>
      <c r="F28" s="157">
        <v>2017</v>
      </c>
      <c r="G28" s="167">
        <f t="shared" ref="G28:H28" si="8">I28+K28+M28</f>
        <v>0</v>
      </c>
      <c r="H28" s="167">
        <f t="shared" si="8"/>
        <v>0</v>
      </c>
      <c r="I28" s="44">
        <v>0</v>
      </c>
      <c r="J28" s="44">
        <v>0</v>
      </c>
      <c r="K28" s="44">
        <v>0</v>
      </c>
      <c r="L28" s="44">
        <v>0</v>
      </c>
      <c r="M28" s="44">
        <v>0</v>
      </c>
      <c r="N28" s="44">
        <v>0</v>
      </c>
      <c r="O28" s="208" t="s">
        <v>1294</v>
      </c>
    </row>
    <row r="29" spans="1:15" ht="28.5" customHeight="1">
      <c r="A29" s="322" t="s">
        <v>192</v>
      </c>
      <c r="B29" s="438" t="s">
        <v>193</v>
      </c>
      <c r="C29" s="439"/>
      <c r="D29" s="440"/>
      <c r="E29" s="322" t="s">
        <v>194</v>
      </c>
      <c r="F29" s="157" t="s">
        <v>323</v>
      </c>
      <c r="G29" s="44">
        <f>SUM(G30:G34)</f>
        <v>4912</v>
      </c>
      <c r="H29" s="44">
        <f t="shared" ref="H29:N29" si="9">SUM(H30:H34)</f>
        <v>4912</v>
      </c>
      <c r="I29" s="44">
        <f t="shared" si="9"/>
        <v>4912</v>
      </c>
      <c r="J29" s="44">
        <f t="shared" si="9"/>
        <v>4912</v>
      </c>
      <c r="K29" s="44">
        <f t="shared" si="9"/>
        <v>0</v>
      </c>
      <c r="L29" s="44">
        <f t="shared" si="9"/>
        <v>0</v>
      </c>
      <c r="M29" s="44">
        <f t="shared" si="9"/>
        <v>0</v>
      </c>
      <c r="N29" s="44">
        <f t="shared" si="9"/>
        <v>0</v>
      </c>
      <c r="O29" s="479" t="s">
        <v>665</v>
      </c>
    </row>
    <row r="30" spans="1:15" ht="34.5" customHeight="1">
      <c r="A30" s="353"/>
      <c r="B30" s="441"/>
      <c r="C30" s="442"/>
      <c r="D30" s="443"/>
      <c r="E30" s="353"/>
      <c r="F30" s="157">
        <v>2013</v>
      </c>
      <c r="G30" s="44">
        <f t="shared" ref="G30:H34" si="10">I30+K30+M30</f>
        <v>4912</v>
      </c>
      <c r="H30" s="167">
        <f t="shared" si="10"/>
        <v>4912</v>
      </c>
      <c r="I30" s="167">
        <v>4912</v>
      </c>
      <c r="J30" s="167">
        <v>4912</v>
      </c>
      <c r="K30" s="167">
        <v>0</v>
      </c>
      <c r="L30" s="167">
        <v>0</v>
      </c>
      <c r="M30" s="167">
        <v>0</v>
      </c>
      <c r="N30" s="167">
        <v>0</v>
      </c>
      <c r="O30" s="346"/>
    </row>
    <row r="31" spans="1:15" ht="74.25" customHeight="1">
      <c r="A31" s="353"/>
      <c r="B31" s="441"/>
      <c r="C31" s="442"/>
      <c r="D31" s="443"/>
      <c r="E31" s="353"/>
      <c r="F31" s="157">
        <v>2014</v>
      </c>
      <c r="G31" s="167">
        <f t="shared" si="10"/>
        <v>0</v>
      </c>
      <c r="H31" s="167">
        <f t="shared" si="10"/>
        <v>0</v>
      </c>
      <c r="I31" s="44">
        <v>0</v>
      </c>
      <c r="J31" s="44">
        <v>0</v>
      </c>
      <c r="K31" s="44">
        <v>0</v>
      </c>
      <c r="L31" s="44">
        <v>0</v>
      </c>
      <c r="M31" s="44">
        <v>0</v>
      </c>
      <c r="N31" s="44">
        <v>0</v>
      </c>
      <c r="O31" s="343"/>
    </row>
    <row r="32" spans="1:15" ht="42.75" customHeight="1">
      <c r="A32" s="329"/>
      <c r="B32" s="441"/>
      <c r="C32" s="442"/>
      <c r="D32" s="443"/>
      <c r="E32" s="329"/>
      <c r="F32" s="157">
        <v>2015</v>
      </c>
      <c r="G32" s="167">
        <f t="shared" si="10"/>
        <v>0</v>
      </c>
      <c r="H32" s="167">
        <f t="shared" si="10"/>
        <v>0</v>
      </c>
      <c r="I32" s="44">
        <v>0</v>
      </c>
      <c r="J32" s="44">
        <v>0</v>
      </c>
      <c r="K32" s="44">
        <v>0</v>
      </c>
      <c r="L32" s="44">
        <v>0</v>
      </c>
      <c r="M32" s="44">
        <v>0</v>
      </c>
      <c r="N32" s="44">
        <v>0</v>
      </c>
      <c r="O32" s="208" t="s">
        <v>1177</v>
      </c>
    </row>
    <row r="33" spans="1:15" ht="41.25" customHeight="1">
      <c r="A33" s="329"/>
      <c r="B33" s="441"/>
      <c r="C33" s="442"/>
      <c r="D33" s="443"/>
      <c r="E33" s="329"/>
      <c r="F33" s="157">
        <v>2016</v>
      </c>
      <c r="G33" s="167">
        <f t="shared" si="10"/>
        <v>0</v>
      </c>
      <c r="H33" s="167">
        <f t="shared" si="10"/>
        <v>0</v>
      </c>
      <c r="I33" s="44">
        <v>0</v>
      </c>
      <c r="J33" s="44">
        <v>0</v>
      </c>
      <c r="K33" s="44">
        <v>0</v>
      </c>
      <c r="L33" s="44">
        <v>0</v>
      </c>
      <c r="M33" s="44">
        <v>0</v>
      </c>
      <c r="N33" s="44">
        <v>0</v>
      </c>
      <c r="O33" s="208" t="s">
        <v>1177</v>
      </c>
    </row>
    <row r="34" spans="1:15" ht="41.25" customHeight="1">
      <c r="A34" s="323"/>
      <c r="B34" s="415"/>
      <c r="C34" s="416"/>
      <c r="D34" s="417"/>
      <c r="E34" s="323"/>
      <c r="F34" s="157">
        <v>2017</v>
      </c>
      <c r="G34" s="167">
        <f t="shared" si="10"/>
        <v>0</v>
      </c>
      <c r="H34" s="167">
        <f t="shared" si="10"/>
        <v>0</v>
      </c>
      <c r="I34" s="44">
        <v>0</v>
      </c>
      <c r="J34" s="44">
        <v>0</v>
      </c>
      <c r="K34" s="44">
        <v>0</v>
      </c>
      <c r="L34" s="44">
        <v>0</v>
      </c>
      <c r="M34" s="44">
        <v>0</v>
      </c>
      <c r="N34" s="44">
        <v>0</v>
      </c>
      <c r="O34" s="208" t="s">
        <v>1177</v>
      </c>
    </row>
    <row r="35" spans="1:15" ht="28.5" customHeight="1">
      <c r="A35" s="354" t="s">
        <v>176</v>
      </c>
      <c r="B35" s="438" t="s">
        <v>499</v>
      </c>
      <c r="C35" s="439"/>
      <c r="D35" s="440"/>
      <c r="E35" s="322" t="s">
        <v>195</v>
      </c>
      <c r="F35" s="157" t="s">
        <v>323</v>
      </c>
      <c r="G35" s="44">
        <f>SUM(G36:G40)</f>
        <v>17700</v>
      </c>
      <c r="H35" s="44">
        <f t="shared" ref="H35:N35" si="11">SUM(H36:H40)</f>
        <v>0</v>
      </c>
      <c r="I35" s="44">
        <f t="shared" si="11"/>
        <v>17700</v>
      </c>
      <c r="J35" s="44">
        <f t="shared" si="11"/>
        <v>0</v>
      </c>
      <c r="K35" s="44">
        <f t="shared" si="11"/>
        <v>0</v>
      </c>
      <c r="L35" s="44">
        <f t="shared" si="11"/>
        <v>0</v>
      </c>
      <c r="M35" s="44">
        <f t="shared" si="11"/>
        <v>0</v>
      </c>
      <c r="N35" s="44">
        <f t="shared" si="11"/>
        <v>0</v>
      </c>
      <c r="O35" s="44"/>
    </row>
    <row r="36" spans="1:15" ht="23.25" customHeight="1">
      <c r="A36" s="355"/>
      <c r="B36" s="441"/>
      <c r="C36" s="442"/>
      <c r="D36" s="443"/>
      <c r="E36" s="353"/>
      <c r="F36" s="157">
        <v>2013</v>
      </c>
      <c r="G36" s="167">
        <f t="shared" ref="G36:H40" si="12">I36+K36+M36</f>
        <v>0</v>
      </c>
      <c r="H36" s="44">
        <f t="shared" si="12"/>
        <v>0</v>
      </c>
      <c r="I36" s="44">
        <v>0</v>
      </c>
      <c r="J36" s="44">
        <v>0</v>
      </c>
      <c r="K36" s="44">
        <v>0</v>
      </c>
      <c r="L36" s="44">
        <v>0</v>
      </c>
      <c r="M36" s="44">
        <v>0</v>
      </c>
      <c r="N36" s="44">
        <v>0</v>
      </c>
      <c r="O36" s="44"/>
    </row>
    <row r="37" spans="1:15" ht="103.5" customHeight="1">
      <c r="A37" s="355"/>
      <c r="B37" s="441"/>
      <c r="C37" s="442"/>
      <c r="D37" s="443"/>
      <c r="E37" s="353"/>
      <c r="F37" s="157">
        <v>2014</v>
      </c>
      <c r="G37" s="167">
        <f t="shared" si="12"/>
        <v>17700</v>
      </c>
      <c r="H37" s="44">
        <f t="shared" si="12"/>
        <v>0</v>
      </c>
      <c r="I37" s="44">
        <v>17700</v>
      </c>
      <c r="J37" s="44">
        <v>0</v>
      </c>
      <c r="K37" s="44">
        <v>0</v>
      </c>
      <c r="L37" s="44">
        <v>0</v>
      </c>
      <c r="M37" s="44">
        <v>0</v>
      </c>
      <c r="N37" s="44">
        <v>0</v>
      </c>
      <c r="O37" s="10" t="s">
        <v>462</v>
      </c>
    </row>
    <row r="38" spans="1:15" ht="55.5" customHeight="1">
      <c r="A38" s="329"/>
      <c r="B38" s="441"/>
      <c r="C38" s="442"/>
      <c r="D38" s="443"/>
      <c r="E38" s="329"/>
      <c r="F38" s="157">
        <v>2015</v>
      </c>
      <c r="G38" s="167">
        <f t="shared" si="12"/>
        <v>0</v>
      </c>
      <c r="H38" s="167">
        <f t="shared" si="12"/>
        <v>0</v>
      </c>
      <c r="I38" s="44">
        <v>0</v>
      </c>
      <c r="J38" s="44">
        <v>0</v>
      </c>
      <c r="K38" s="44">
        <v>0</v>
      </c>
      <c r="L38" s="44">
        <v>0</v>
      </c>
      <c r="M38" s="44">
        <v>0</v>
      </c>
      <c r="N38" s="44">
        <v>0</v>
      </c>
      <c r="O38" s="10" t="s">
        <v>1296</v>
      </c>
    </row>
    <row r="39" spans="1:15" ht="57" customHeight="1">
      <c r="A39" s="329"/>
      <c r="B39" s="441"/>
      <c r="C39" s="442"/>
      <c r="D39" s="443"/>
      <c r="E39" s="329"/>
      <c r="F39" s="157">
        <v>2016</v>
      </c>
      <c r="G39" s="167">
        <f t="shared" si="12"/>
        <v>0</v>
      </c>
      <c r="H39" s="167">
        <f t="shared" si="12"/>
        <v>0</v>
      </c>
      <c r="I39" s="44">
        <v>0</v>
      </c>
      <c r="J39" s="44">
        <v>0</v>
      </c>
      <c r="K39" s="44">
        <v>0</v>
      </c>
      <c r="L39" s="44">
        <v>0</v>
      </c>
      <c r="M39" s="44">
        <v>0</v>
      </c>
      <c r="N39" s="44">
        <v>0</v>
      </c>
      <c r="O39" s="10" t="s">
        <v>1295</v>
      </c>
    </row>
    <row r="40" spans="1:15" ht="60.75" customHeight="1">
      <c r="A40" s="323"/>
      <c r="B40" s="415"/>
      <c r="C40" s="416"/>
      <c r="D40" s="417"/>
      <c r="E40" s="323"/>
      <c r="F40" s="157">
        <v>2017</v>
      </c>
      <c r="G40" s="167">
        <f t="shared" si="12"/>
        <v>0</v>
      </c>
      <c r="H40" s="167">
        <f t="shared" si="12"/>
        <v>0</v>
      </c>
      <c r="I40" s="44">
        <v>0</v>
      </c>
      <c r="J40" s="44">
        <v>0</v>
      </c>
      <c r="K40" s="44">
        <v>0</v>
      </c>
      <c r="L40" s="44">
        <v>0</v>
      </c>
      <c r="M40" s="44">
        <v>0</v>
      </c>
      <c r="N40" s="44">
        <v>0</v>
      </c>
      <c r="O40" s="10" t="s">
        <v>1297</v>
      </c>
    </row>
    <row r="41" spans="1:15" ht="23.25" customHeight="1">
      <c r="A41" s="322" t="s">
        <v>196</v>
      </c>
      <c r="B41" s="438" t="s">
        <v>197</v>
      </c>
      <c r="C41" s="448"/>
      <c r="D41" s="449"/>
      <c r="E41" s="322" t="s">
        <v>175</v>
      </c>
      <c r="F41" s="157" t="s">
        <v>323</v>
      </c>
      <c r="G41" s="44">
        <f>SUM(G42:G46)</f>
        <v>57484</v>
      </c>
      <c r="H41" s="44">
        <f t="shared" ref="H41:N41" si="13">SUM(H42:H46)</f>
        <v>0</v>
      </c>
      <c r="I41" s="44">
        <f t="shared" si="13"/>
        <v>57484</v>
      </c>
      <c r="J41" s="44">
        <f t="shared" si="13"/>
        <v>0</v>
      </c>
      <c r="K41" s="44">
        <f t="shared" si="13"/>
        <v>0</v>
      </c>
      <c r="L41" s="44">
        <f t="shared" si="13"/>
        <v>0</v>
      </c>
      <c r="M41" s="44">
        <f t="shared" si="13"/>
        <v>0</v>
      </c>
      <c r="N41" s="44">
        <f t="shared" si="13"/>
        <v>0</v>
      </c>
      <c r="O41" s="44"/>
    </row>
    <row r="42" spans="1:15" ht="24.75" customHeight="1">
      <c r="A42" s="353"/>
      <c r="B42" s="450"/>
      <c r="C42" s="451"/>
      <c r="D42" s="452"/>
      <c r="E42" s="353"/>
      <c r="F42" s="157">
        <v>2013</v>
      </c>
      <c r="G42" s="167">
        <f t="shared" ref="G42:H46" si="14">I42+K42+M42</f>
        <v>0</v>
      </c>
      <c r="H42" s="44">
        <f t="shared" si="14"/>
        <v>0</v>
      </c>
      <c r="I42" s="44">
        <v>0</v>
      </c>
      <c r="J42" s="44">
        <v>0</v>
      </c>
      <c r="K42" s="44">
        <v>0</v>
      </c>
      <c r="L42" s="44">
        <v>0</v>
      </c>
      <c r="M42" s="44">
        <v>0</v>
      </c>
      <c r="N42" s="44">
        <v>0</v>
      </c>
      <c r="O42" s="44"/>
    </row>
    <row r="43" spans="1:15" ht="102" customHeight="1">
      <c r="A43" s="353"/>
      <c r="B43" s="450"/>
      <c r="C43" s="451"/>
      <c r="D43" s="452"/>
      <c r="E43" s="353"/>
      <c r="F43" s="157">
        <v>2014</v>
      </c>
      <c r="G43" s="167">
        <f t="shared" si="14"/>
        <v>30484</v>
      </c>
      <c r="H43" s="44">
        <f t="shared" si="14"/>
        <v>0</v>
      </c>
      <c r="I43" s="44">
        <v>30484</v>
      </c>
      <c r="J43" s="44">
        <v>0</v>
      </c>
      <c r="K43" s="44">
        <v>0</v>
      </c>
      <c r="L43" s="44">
        <v>0</v>
      </c>
      <c r="M43" s="44">
        <v>0</v>
      </c>
      <c r="N43" s="44">
        <v>0</v>
      </c>
      <c r="O43" s="10" t="s">
        <v>463</v>
      </c>
    </row>
    <row r="44" spans="1:15" ht="51" customHeight="1">
      <c r="A44" s="329"/>
      <c r="B44" s="450"/>
      <c r="C44" s="453"/>
      <c r="D44" s="452"/>
      <c r="E44" s="329"/>
      <c r="F44" s="157">
        <v>2015</v>
      </c>
      <c r="G44" s="167">
        <f t="shared" si="14"/>
        <v>0</v>
      </c>
      <c r="H44" s="167">
        <f t="shared" si="14"/>
        <v>0</v>
      </c>
      <c r="I44" s="44">
        <v>0</v>
      </c>
      <c r="J44" s="44">
        <v>0</v>
      </c>
      <c r="K44" s="44">
        <v>0</v>
      </c>
      <c r="L44" s="44">
        <v>0</v>
      </c>
      <c r="M44" s="44">
        <v>0</v>
      </c>
      <c r="N44" s="44">
        <v>0</v>
      </c>
      <c r="O44" s="10" t="s">
        <v>1296</v>
      </c>
    </row>
    <row r="45" spans="1:15" ht="71.25" customHeight="1">
      <c r="A45" s="329"/>
      <c r="B45" s="450"/>
      <c r="C45" s="453"/>
      <c r="D45" s="452"/>
      <c r="E45" s="329"/>
      <c r="F45" s="157">
        <v>2016</v>
      </c>
      <c r="G45" s="167">
        <f t="shared" si="14"/>
        <v>0</v>
      </c>
      <c r="H45" s="167">
        <f t="shared" si="14"/>
        <v>0</v>
      </c>
      <c r="I45" s="44">
        <v>0</v>
      </c>
      <c r="J45" s="44">
        <v>0</v>
      </c>
      <c r="K45" s="44">
        <v>0</v>
      </c>
      <c r="L45" s="44">
        <v>0</v>
      </c>
      <c r="M45" s="44">
        <v>0</v>
      </c>
      <c r="N45" s="44">
        <v>0</v>
      </c>
      <c r="O45" s="10" t="s">
        <v>1089</v>
      </c>
    </row>
    <row r="46" spans="1:15" ht="69.75" customHeight="1">
      <c r="A46" s="323"/>
      <c r="B46" s="415"/>
      <c r="C46" s="416"/>
      <c r="D46" s="417"/>
      <c r="E46" s="323"/>
      <c r="F46" s="157">
        <v>2017</v>
      </c>
      <c r="G46" s="167">
        <f t="shared" si="14"/>
        <v>27000</v>
      </c>
      <c r="H46" s="167">
        <f t="shared" si="14"/>
        <v>0</v>
      </c>
      <c r="I46" s="44">
        <v>27000</v>
      </c>
      <c r="J46" s="44">
        <v>0</v>
      </c>
      <c r="K46" s="44">
        <v>0</v>
      </c>
      <c r="L46" s="44">
        <v>0</v>
      </c>
      <c r="M46" s="44">
        <v>0</v>
      </c>
      <c r="N46" s="44">
        <v>0</v>
      </c>
      <c r="O46" s="10" t="s">
        <v>1298</v>
      </c>
    </row>
    <row r="47" spans="1:15" ht="27.75" customHeight="1">
      <c r="A47" s="322" t="s">
        <v>500</v>
      </c>
      <c r="B47" s="438" t="s">
        <v>501</v>
      </c>
      <c r="C47" s="448"/>
      <c r="D47" s="449"/>
      <c r="E47" s="322" t="s">
        <v>502</v>
      </c>
      <c r="F47" s="157" t="s">
        <v>323</v>
      </c>
      <c r="G47" s="44">
        <f>SUM(G48:G52)</f>
        <v>48000</v>
      </c>
      <c r="H47" s="44">
        <f t="shared" ref="H47:N47" si="15">SUM(H48:H52)</f>
        <v>0</v>
      </c>
      <c r="I47" s="44">
        <f t="shared" si="15"/>
        <v>48000</v>
      </c>
      <c r="J47" s="44">
        <f t="shared" si="15"/>
        <v>0</v>
      </c>
      <c r="K47" s="44">
        <f t="shared" si="15"/>
        <v>0</v>
      </c>
      <c r="L47" s="44">
        <f t="shared" si="15"/>
        <v>0</v>
      </c>
      <c r="M47" s="44">
        <f t="shared" si="15"/>
        <v>0</v>
      </c>
      <c r="N47" s="44">
        <f t="shared" si="15"/>
        <v>0</v>
      </c>
      <c r="O47" s="10"/>
    </row>
    <row r="48" spans="1:15" ht="23.25" customHeight="1">
      <c r="A48" s="353"/>
      <c r="B48" s="450"/>
      <c r="C48" s="451"/>
      <c r="D48" s="452"/>
      <c r="E48" s="353"/>
      <c r="F48" s="157">
        <v>2013</v>
      </c>
      <c r="G48" s="167">
        <f t="shared" ref="G48:H52" si="16">I48+K48+M48</f>
        <v>0</v>
      </c>
      <c r="H48" s="44">
        <f t="shared" si="16"/>
        <v>0</v>
      </c>
      <c r="I48" s="44">
        <v>0</v>
      </c>
      <c r="J48" s="44">
        <v>0</v>
      </c>
      <c r="K48" s="44">
        <v>0</v>
      </c>
      <c r="L48" s="44">
        <v>0</v>
      </c>
      <c r="M48" s="44">
        <v>0</v>
      </c>
      <c r="N48" s="44">
        <v>0</v>
      </c>
      <c r="O48" s="10"/>
    </row>
    <row r="49" spans="1:15" ht="26.25" customHeight="1">
      <c r="A49" s="353"/>
      <c r="B49" s="450"/>
      <c r="C49" s="451"/>
      <c r="D49" s="452"/>
      <c r="E49" s="353"/>
      <c r="F49" s="157">
        <v>2014</v>
      </c>
      <c r="G49" s="167">
        <f t="shared" si="16"/>
        <v>0</v>
      </c>
      <c r="H49" s="44">
        <f t="shared" si="16"/>
        <v>0</v>
      </c>
      <c r="I49" s="44">
        <v>0</v>
      </c>
      <c r="J49" s="44">
        <v>0</v>
      </c>
      <c r="K49" s="44">
        <v>0</v>
      </c>
      <c r="L49" s="44">
        <v>0</v>
      </c>
      <c r="M49" s="44">
        <v>0</v>
      </c>
      <c r="N49" s="44">
        <v>0</v>
      </c>
      <c r="O49" s="10"/>
    </row>
    <row r="50" spans="1:15" ht="88.5" customHeight="1">
      <c r="A50" s="329"/>
      <c r="B50" s="450"/>
      <c r="C50" s="453"/>
      <c r="D50" s="452"/>
      <c r="E50" s="329"/>
      <c r="F50" s="157">
        <v>2015</v>
      </c>
      <c r="G50" s="167">
        <f t="shared" si="16"/>
        <v>48000</v>
      </c>
      <c r="H50" s="44">
        <f t="shared" si="16"/>
        <v>0</v>
      </c>
      <c r="I50" s="44">
        <v>48000</v>
      </c>
      <c r="J50" s="44">
        <v>0</v>
      </c>
      <c r="K50" s="44">
        <v>0</v>
      </c>
      <c r="L50" s="44">
        <v>0</v>
      </c>
      <c r="M50" s="44">
        <v>0</v>
      </c>
      <c r="N50" s="44">
        <v>0</v>
      </c>
      <c r="O50" s="10" t="s">
        <v>605</v>
      </c>
    </row>
    <row r="51" spans="1:15" ht="49.5" customHeight="1">
      <c r="A51" s="329"/>
      <c r="B51" s="450"/>
      <c r="C51" s="453"/>
      <c r="D51" s="452"/>
      <c r="E51" s="329"/>
      <c r="F51" s="157">
        <v>2016</v>
      </c>
      <c r="G51" s="167">
        <f t="shared" si="16"/>
        <v>0</v>
      </c>
      <c r="H51" s="44">
        <f t="shared" si="16"/>
        <v>0</v>
      </c>
      <c r="I51" s="44">
        <v>0</v>
      </c>
      <c r="J51" s="44">
        <v>0</v>
      </c>
      <c r="K51" s="44">
        <v>0</v>
      </c>
      <c r="L51" s="44">
        <v>0</v>
      </c>
      <c r="M51" s="44">
        <v>0</v>
      </c>
      <c r="N51" s="44">
        <v>0</v>
      </c>
      <c r="O51" s="10" t="s">
        <v>1090</v>
      </c>
    </row>
    <row r="52" spans="1:15" ht="55.5" customHeight="1">
      <c r="A52" s="323"/>
      <c r="B52" s="415"/>
      <c r="C52" s="416"/>
      <c r="D52" s="417"/>
      <c r="E52" s="323"/>
      <c r="F52" s="157">
        <v>2017</v>
      </c>
      <c r="G52" s="167">
        <f t="shared" si="16"/>
        <v>0</v>
      </c>
      <c r="H52" s="167">
        <f t="shared" si="16"/>
        <v>0</v>
      </c>
      <c r="I52" s="44">
        <v>0</v>
      </c>
      <c r="J52" s="44">
        <v>0</v>
      </c>
      <c r="K52" s="44">
        <v>0</v>
      </c>
      <c r="L52" s="44">
        <v>0</v>
      </c>
      <c r="M52" s="44">
        <v>0</v>
      </c>
      <c r="N52" s="44">
        <v>0</v>
      </c>
      <c r="O52" s="10" t="s">
        <v>1297</v>
      </c>
    </row>
    <row r="53" spans="1:15" ht="30" customHeight="1">
      <c r="A53" s="322" t="s">
        <v>198</v>
      </c>
      <c r="B53" s="438" t="s">
        <v>199</v>
      </c>
      <c r="C53" s="439"/>
      <c r="D53" s="440"/>
      <c r="E53" s="322" t="s">
        <v>200</v>
      </c>
      <c r="F53" s="157" t="s">
        <v>323</v>
      </c>
      <c r="G53" s="44">
        <f>SUM(G54:G58)</f>
        <v>29322</v>
      </c>
      <c r="H53" s="44">
        <f t="shared" ref="H53:N53" si="17">SUM(H54:H58)</f>
        <v>0</v>
      </c>
      <c r="I53" s="44">
        <f t="shared" si="17"/>
        <v>29322</v>
      </c>
      <c r="J53" s="44">
        <f t="shared" si="17"/>
        <v>0</v>
      </c>
      <c r="K53" s="44">
        <f t="shared" si="17"/>
        <v>0</v>
      </c>
      <c r="L53" s="44">
        <f t="shared" si="17"/>
        <v>0</v>
      </c>
      <c r="M53" s="44">
        <f t="shared" si="17"/>
        <v>0</v>
      </c>
      <c r="N53" s="44">
        <f t="shared" si="17"/>
        <v>0</v>
      </c>
      <c r="O53" s="44"/>
    </row>
    <row r="54" spans="1:15" ht="30" customHeight="1">
      <c r="A54" s="353"/>
      <c r="B54" s="441"/>
      <c r="C54" s="442"/>
      <c r="D54" s="443"/>
      <c r="E54" s="353"/>
      <c r="F54" s="157">
        <v>2013</v>
      </c>
      <c r="G54" s="167">
        <f t="shared" ref="G54:H58" si="18">I54+K54+M54</f>
        <v>0</v>
      </c>
      <c r="H54" s="44">
        <f t="shared" si="18"/>
        <v>0</v>
      </c>
      <c r="I54" s="44">
        <v>0</v>
      </c>
      <c r="J54" s="44">
        <v>0</v>
      </c>
      <c r="K54" s="44">
        <v>0</v>
      </c>
      <c r="L54" s="44">
        <v>0</v>
      </c>
      <c r="M54" s="44">
        <v>0</v>
      </c>
      <c r="N54" s="44">
        <v>0</v>
      </c>
      <c r="O54" s="157"/>
    </row>
    <row r="55" spans="1:15" ht="72" customHeight="1">
      <c r="A55" s="353"/>
      <c r="B55" s="441"/>
      <c r="C55" s="442"/>
      <c r="D55" s="443"/>
      <c r="E55" s="353"/>
      <c r="F55" s="157">
        <v>2014</v>
      </c>
      <c r="G55" s="167">
        <f t="shared" si="18"/>
        <v>29322</v>
      </c>
      <c r="H55" s="44">
        <f t="shared" si="18"/>
        <v>0</v>
      </c>
      <c r="I55" s="44">
        <v>29322</v>
      </c>
      <c r="J55" s="44">
        <v>0</v>
      </c>
      <c r="K55" s="157">
        <v>0</v>
      </c>
      <c r="L55" s="157">
        <v>0</v>
      </c>
      <c r="M55" s="157">
        <v>0</v>
      </c>
      <c r="N55" s="157">
        <v>0</v>
      </c>
      <c r="O55" s="10" t="s">
        <v>464</v>
      </c>
    </row>
    <row r="56" spans="1:15" ht="123" hidden="1" customHeight="1">
      <c r="A56" s="329"/>
      <c r="B56" s="441"/>
      <c r="C56" s="442"/>
      <c r="D56" s="443"/>
      <c r="E56" s="329"/>
      <c r="F56" s="157">
        <v>2015</v>
      </c>
      <c r="G56" s="167">
        <f t="shared" si="18"/>
        <v>0</v>
      </c>
      <c r="H56" s="167">
        <f t="shared" si="18"/>
        <v>0</v>
      </c>
      <c r="I56" s="44">
        <v>0</v>
      </c>
      <c r="J56" s="44">
        <v>0</v>
      </c>
      <c r="K56" s="44">
        <v>0</v>
      </c>
      <c r="L56" s="44">
        <v>0</v>
      </c>
      <c r="M56" s="44">
        <v>0</v>
      </c>
      <c r="N56" s="44">
        <v>0</v>
      </c>
      <c r="O56" s="10" t="s">
        <v>503</v>
      </c>
    </row>
    <row r="57" spans="1:15" ht="105.75" customHeight="1">
      <c r="A57" s="329"/>
      <c r="B57" s="441"/>
      <c r="C57" s="442"/>
      <c r="D57" s="443"/>
      <c r="E57" s="329"/>
      <c r="F57" s="157">
        <v>2016</v>
      </c>
      <c r="G57" s="167">
        <f t="shared" si="18"/>
        <v>0</v>
      </c>
      <c r="H57" s="167">
        <f t="shared" si="18"/>
        <v>0</v>
      </c>
      <c r="I57" s="44">
        <v>0</v>
      </c>
      <c r="J57" s="44">
        <v>0</v>
      </c>
      <c r="K57" s="44">
        <v>0</v>
      </c>
      <c r="L57" s="44">
        <v>0</v>
      </c>
      <c r="M57" s="44">
        <v>0</v>
      </c>
      <c r="N57" s="44">
        <v>0</v>
      </c>
      <c r="O57" s="10" t="s">
        <v>1091</v>
      </c>
    </row>
    <row r="58" spans="1:15" ht="101.25" customHeight="1">
      <c r="A58" s="323"/>
      <c r="B58" s="415"/>
      <c r="C58" s="416"/>
      <c r="D58" s="417"/>
      <c r="E58" s="323"/>
      <c r="F58" s="157">
        <v>2017</v>
      </c>
      <c r="G58" s="167">
        <f t="shared" si="18"/>
        <v>0</v>
      </c>
      <c r="H58" s="167">
        <f t="shared" si="18"/>
        <v>0</v>
      </c>
      <c r="I58" s="44">
        <v>0</v>
      </c>
      <c r="J58" s="44">
        <v>0</v>
      </c>
      <c r="K58" s="44">
        <v>0</v>
      </c>
      <c r="L58" s="44">
        <v>0</v>
      </c>
      <c r="M58" s="44">
        <v>0</v>
      </c>
      <c r="N58" s="44">
        <v>0</v>
      </c>
      <c r="O58" s="10" t="s">
        <v>1299</v>
      </c>
    </row>
    <row r="59" spans="1:15" ht="24" customHeight="1">
      <c r="A59" s="322" t="s">
        <v>504</v>
      </c>
      <c r="B59" s="438" t="s">
        <v>505</v>
      </c>
      <c r="C59" s="448"/>
      <c r="D59" s="449"/>
      <c r="E59" s="322" t="s">
        <v>506</v>
      </c>
      <c r="F59" s="157" t="s">
        <v>323</v>
      </c>
      <c r="G59" s="44">
        <f>SUM(G60:G64)</f>
        <v>6322</v>
      </c>
      <c r="H59" s="44">
        <f t="shared" ref="H59:N59" si="19">SUM(H60:H64)</f>
        <v>0</v>
      </c>
      <c r="I59" s="44">
        <f t="shared" si="19"/>
        <v>6322</v>
      </c>
      <c r="J59" s="44">
        <f t="shared" si="19"/>
        <v>0</v>
      </c>
      <c r="K59" s="44">
        <f t="shared" si="19"/>
        <v>0</v>
      </c>
      <c r="L59" s="44">
        <f t="shared" si="19"/>
        <v>0</v>
      </c>
      <c r="M59" s="44">
        <f t="shared" si="19"/>
        <v>0</v>
      </c>
      <c r="N59" s="44">
        <f t="shared" si="19"/>
        <v>0</v>
      </c>
      <c r="O59" s="10"/>
    </row>
    <row r="60" spans="1:15" ht="25.5" customHeight="1">
      <c r="A60" s="353"/>
      <c r="B60" s="450"/>
      <c r="C60" s="451"/>
      <c r="D60" s="452"/>
      <c r="E60" s="353"/>
      <c r="F60" s="157">
        <v>2013</v>
      </c>
      <c r="G60" s="167">
        <f t="shared" ref="G60:H64" si="20">I60+K60+M60</f>
        <v>0</v>
      </c>
      <c r="H60" s="44">
        <f t="shared" si="20"/>
        <v>0</v>
      </c>
      <c r="I60" s="44">
        <v>0</v>
      </c>
      <c r="J60" s="44">
        <v>0</v>
      </c>
      <c r="K60" s="44">
        <v>0</v>
      </c>
      <c r="L60" s="44">
        <v>0</v>
      </c>
      <c r="M60" s="44">
        <v>0</v>
      </c>
      <c r="N60" s="44">
        <v>0</v>
      </c>
      <c r="O60" s="209"/>
    </row>
    <row r="61" spans="1:15" ht="24.75" customHeight="1">
      <c r="A61" s="353"/>
      <c r="B61" s="450"/>
      <c r="C61" s="451"/>
      <c r="D61" s="452"/>
      <c r="E61" s="353"/>
      <c r="F61" s="157">
        <v>2014</v>
      </c>
      <c r="G61" s="167">
        <f t="shared" si="20"/>
        <v>0</v>
      </c>
      <c r="H61" s="44">
        <f t="shared" si="20"/>
        <v>0</v>
      </c>
      <c r="I61" s="44">
        <v>0</v>
      </c>
      <c r="J61" s="44">
        <v>0</v>
      </c>
      <c r="K61" s="44">
        <v>0</v>
      </c>
      <c r="L61" s="44">
        <v>0</v>
      </c>
      <c r="M61" s="44">
        <v>0</v>
      </c>
      <c r="N61" s="44">
        <v>0</v>
      </c>
      <c r="O61" s="209"/>
    </row>
    <row r="62" spans="1:15" ht="103.5" customHeight="1">
      <c r="A62" s="329"/>
      <c r="B62" s="450"/>
      <c r="C62" s="453"/>
      <c r="D62" s="452"/>
      <c r="E62" s="329"/>
      <c r="F62" s="157">
        <v>2015</v>
      </c>
      <c r="G62" s="167">
        <f t="shared" si="20"/>
        <v>6322</v>
      </c>
      <c r="H62" s="44">
        <f t="shared" si="20"/>
        <v>0</v>
      </c>
      <c r="I62" s="44">
        <v>6322</v>
      </c>
      <c r="J62" s="44">
        <v>0</v>
      </c>
      <c r="K62" s="44">
        <v>0</v>
      </c>
      <c r="L62" s="44">
        <v>0</v>
      </c>
      <c r="M62" s="44">
        <v>0</v>
      </c>
      <c r="N62" s="44">
        <v>0</v>
      </c>
      <c r="O62" s="10" t="s">
        <v>507</v>
      </c>
    </row>
    <row r="63" spans="1:15" ht="105.75" customHeight="1">
      <c r="A63" s="329"/>
      <c r="B63" s="450"/>
      <c r="C63" s="453"/>
      <c r="D63" s="452"/>
      <c r="E63" s="329"/>
      <c r="F63" s="157">
        <v>2016</v>
      </c>
      <c r="G63" s="167">
        <f t="shared" si="20"/>
        <v>0</v>
      </c>
      <c r="H63" s="167">
        <f t="shared" si="20"/>
        <v>0</v>
      </c>
      <c r="I63" s="44">
        <v>0</v>
      </c>
      <c r="J63" s="44">
        <v>0</v>
      </c>
      <c r="K63" s="44">
        <v>0</v>
      </c>
      <c r="L63" s="44">
        <v>0</v>
      </c>
      <c r="M63" s="44">
        <v>0</v>
      </c>
      <c r="N63" s="44">
        <v>0</v>
      </c>
      <c r="O63" s="10" t="s">
        <v>1092</v>
      </c>
    </row>
    <row r="64" spans="1:15" ht="136.5" customHeight="1">
      <c r="A64" s="329"/>
      <c r="B64" s="450"/>
      <c r="C64" s="451"/>
      <c r="D64" s="452"/>
      <c r="E64" s="329"/>
      <c r="F64" s="157">
        <v>2017</v>
      </c>
      <c r="G64" s="167">
        <f t="shared" si="20"/>
        <v>0</v>
      </c>
      <c r="H64" s="167">
        <f t="shared" si="20"/>
        <v>0</v>
      </c>
      <c r="I64" s="44">
        <v>0</v>
      </c>
      <c r="J64" s="44">
        <v>0</v>
      </c>
      <c r="K64" s="44">
        <v>0</v>
      </c>
      <c r="L64" s="44">
        <v>0</v>
      </c>
      <c r="M64" s="44">
        <v>0</v>
      </c>
      <c r="N64" s="44">
        <v>0</v>
      </c>
      <c r="O64" s="10" t="s">
        <v>1178</v>
      </c>
    </row>
    <row r="65" spans="1:15" ht="30" customHeight="1">
      <c r="A65" s="322" t="s">
        <v>1179</v>
      </c>
      <c r="B65" s="427" t="s">
        <v>1180</v>
      </c>
      <c r="C65" s="428"/>
      <c r="D65" s="429"/>
      <c r="E65" s="369" t="s">
        <v>201</v>
      </c>
      <c r="F65" s="83" t="s">
        <v>323</v>
      </c>
      <c r="G65" s="44">
        <f>SUM(G66:G70)</f>
        <v>27360</v>
      </c>
      <c r="H65" s="44">
        <f t="shared" ref="H65:N65" si="21">SUM(H66:H70)</f>
        <v>0</v>
      </c>
      <c r="I65" s="44">
        <f t="shared" si="21"/>
        <v>27360</v>
      </c>
      <c r="J65" s="44">
        <f t="shared" si="21"/>
        <v>0</v>
      </c>
      <c r="K65" s="44">
        <f t="shared" si="21"/>
        <v>0</v>
      </c>
      <c r="L65" s="44">
        <f t="shared" si="21"/>
        <v>0</v>
      </c>
      <c r="M65" s="44">
        <f t="shared" si="21"/>
        <v>0</v>
      </c>
      <c r="N65" s="44">
        <f t="shared" si="21"/>
        <v>0</v>
      </c>
      <c r="O65" s="10"/>
    </row>
    <row r="66" spans="1:15" ht="24" customHeight="1">
      <c r="A66" s="353"/>
      <c r="B66" s="444"/>
      <c r="C66" s="445"/>
      <c r="D66" s="446"/>
      <c r="E66" s="370"/>
      <c r="F66" s="83">
        <v>2013</v>
      </c>
      <c r="G66" s="91">
        <f t="shared" ref="G66:H72" si="22">I66+K66+M66</f>
        <v>0</v>
      </c>
      <c r="H66" s="44">
        <f t="shared" si="22"/>
        <v>0</v>
      </c>
      <c r="I66" s="44">
        <v>0</v>
      </c>
      <c r="J66" s="44">
        <v>0</v>
      </c>
      <c r="K66" s="44">
        <v>0</v>
      </c>
      <c r="L66" s="44">
        <v>0</v>
      </c>
      <c r="M66" s="44">
        <v>0</v>
      </c>
      <c r="N66" s="44">
        <v>0</v>
      </c>
      <c r="O66" s="10"/>
    </row>
    <row r="67" spans="1:15" ht="24.75" customHeight="1">
      <c r="A67" s="353"/>
      <c r="B67" s="444"/>
      <c r="C67" s="445"/>
      <c r="D67" s="446"/>
      <c r="E67" s="370"/>
      <c r="F67" s="83">
        <v>2014</v>
      </c>
      <c r="G67" s="91">
        <f t="shared" si="22"/>
        <v>0</v>
      </c>
      <c r="H67" s="44">
        <f t="shared" si="22"/>
        <v>0</v>
      </c>
      <c r="I67" s="44">
        <v>0</v>
      </c>
      <c r="J67" s="44">
        <v>0</v>
      </c>
      <c r="K67" s="44">
        <v>0</v>
      </c>
      <c r="L67" s="44">
        <v>0</v>
      </c>
      <c r="M67" s="44">
        <v>0</v>
      </c>
      <c r="N67" s="44">
        <v>0</v>
      </c>
      <c r="O67" s="10"/>
    </row>
    <row r="68" spans="1:15" ht="27" customHeight="1">
      <c r="A68" s="353"/>
      <c r="B68" s="444"/>
      <c r="C68" s="445"/>
      <c r="D68" s="446"/>
      <c r="E68" s="371"/>
      <c r="F68" s="83">
        <v>2015</v>
      </c>
      <c r="G68" s="91">
        <f t="shared" si="22"/>
        <v>0</v>
      </c>
      <c r="H68" s="44">
        <f t="shared" si="22"/>
        <v>0</v>
      </c>
      <c r="I68" s="44">
        <v>0</v>
      </c>
      <c r="J68" s="44">
        <v>0</v>
      </c>
      <c r="K68" s="44">
        <v>0</v>
      </c>
      <c r="L68" s="44">
        <v>0</v>
      </c>
      <c r="M68" s="44">
        <v>0</v>
      </c>
      <c r="N68" s="44">
        <v>0</v>
      </c>
      <c r="O68" s="10"/>
    </row>
    <row r="69" spans="1:15" ht="30.75" customHeight="1">
      <c r="A69" s="329"/>
      <c r="B69" s="444"/>
      <c r="C69" s="447"/>
      <c r="D69" s="446"/>
      <c r="E69" s="371"/>
      <c r="F69" s="83">
        <v>2016</v>
      </c>
      <c r="G69" s="91">
        <f t="shared" si="22"/>
        <v>0</v>
      </c>
      <c r="H69" s="91">
        <f t="shared" si="22"/>
        <v>0</v>
      </c>
      <c r="I69" s="44">
        <v>0</v>
      </c>
      <c r="J69" s="44">
        <v>0</v>
      </c>
      <c r="K69" s="44">
        <v>0</v>
      </c>
      <c r="L69" s="44">
        <v>0</v>
      </c>
      <c r="M69" s="44">
        <v>0</v>
      </c>
      <c r="N69" s="44">
        <v>0</v>
      </c>
      <c r="O69" s="10"/>
    </row>
    <row r="70" spans="1:15" ht="51.75" customHeight="1">
      <c r="A70" s="329"/>
      <c r="B70" s="444"/>
      <c r="C70" s="447"/>
      <c r="D70" s="446"/>
      <c r="E70" s="371"/>
      <c r="F70" s="48">
        <v>2017</v>
      </c>
      <c r="G70" s="49">
        <f t="shared" si="22"/>
        <v>27360</v>
      </c>
      <c r="H70" s="49">
        <f t="shared" si="22"/>
        <v>0</v>
      </c>
      <c r="I70" s="150">
        <v>27360</v>
      </c>
      <c r="J70" s="150">
        <v>0</v>
      </c>
      <c r="K70" s="150">
        <v>0</v>
      </c>
      <c r="L70" s="150">
        <v>0</v>
      </c>
      <c r="M70" s="150">
        <v>0</v>
      </c>
      <c r="N70" s="150">
        <v>0</v>
      </c>
      <c r="O70" s="184" t="s">
        <v>1297</v>
      </c>
    </row>
    <row r="71" spans="1:15" ht="45" customHeight="1">
      <c r="A71" s="88"/>
      <c r="B71" s="454" t="s">
        <v>512</v>
      </c>
      <c r="C71" s="455"/>
      <c r="D71" s="456"/>
      <c r="E71" s="371"/>
      <c r="F71" s="48"/>
      <c r="G71" s="49"/>
      <c r="H71" s="49"/>
      <c r="I71" s="150"/>
      <c r="J71" s="150"/>
      <c r="K71" s="150"/>
      <c r="L71" s="150"/>
      <c r="M71" s="150"/>
      <c r="N71" s="150"/>
      <c r="O71" s="51"/>
    </row>
    <row r="72" spans="1:15" ht="63" customHeight="1">
      <c r="A72" s="88"/>
      <c r="B72" s="432" t="s">
        <v>1181</v>
      </c>
      <c r="C72" s="457"/>
      <c r="D72" s="458"/>
      <c r="E72" s="401"/>
      <c r="F72" s="48">
        <v>2017</v>
      </c>
      <c r="G72" s="49">
        <f t="shared" si="22"/>
        <v>27360</v>
      </c>
      <c r="H72" s="49"/>
      <c r="I72" s="150">
        <v>27360</v>
      </c>
      <c r="J72" s="150">
        <v>0</v>
      </c>
      <c r="K72" s="150">
        <v>0</v>
      </c>
      <c r="L72" s="150">
        <v>0</v>
      </c>
      <c r="M72" s="150">
        <v>0</v>
      </c>
      <c r="N72" s="150">
        <v>0</v>
      </c>
      <c r="O72" s="184" t="s">
        <v>1297</v>
      </c>
    </row>
    <row r="73" spans="1:15" ht="34.5" customHeight="1">
      <c r="A73" s="327" t="s">
        <v>202</v>
      </c>
      <c r="B73" s="409" t="s">
        <v>203</v>
      </c>
      <c r="C73" s="410"/>
      <c r="D73" s="411"/>
      <c r="E73" s="327" t="s">
        <v>204</v>
      </c>
      <c r="F73" s="89" t="s">
        <v>323</v>
      </c>
      <c r="G73" s="3">
        <f>SUM(G74:G78)</f>
        <v>403585</v>
      </c>
      <c r="H73" s="3">
        <f t="shared" ref="H73:N73" si="23">SUM(H74:H78)</f>
        <v>30574.800000000003</v>
      </c>
      <c r="I73" s="3">
        <f t="shared" si="23"/>
        <v>295585</v>
      </c>
      <c r="J73" s="3">
        <f t="shared" si="23"/>
        <v>9067.1</v>
      </c>
      <c r="K73" s="3">
        <f t="shared" si="23"/>
        <v>0</v>
      </c>
      <c r="L73" s="3">
        <f t="shared" si="23"/>
        <v>624.29999999999995</v>
      </c>
      <c r="M73" s="3">
        <f t="shared" si="23"/>
        <v>108000</v>
      </c>
      <c r="N73" s="3">
        <f t="shared" si="23"/>
        <v>20883.400000000001</v>
      </c>
      <c r="O73" s="3"/>
    </row>
    <row r="74" spans="1:15" ht="29.25" customHeight="1">
      <c r="A74" s="328"/>
      <c r="B74" s="412"/>
      <c r="C74" s="413"/>
      <c r="D74" s="414"/>
      <c r="E74" s="328"/>
      <c r="F74" s="89">
        <v>2013</v>
      </c>
      <c r="G74" s="3">
        <f t="shared" ref="G74:N76" si="24">G80+G86+G92</f>
        <v>259600</v>
      </c>
      <c r="H74" s="3">
        <f t="shared" si="24"/>
        <v>6860</v>
      </c>
      <c r="I74" s="3">
        <f t="shared" si="24"/>
        <v>151600</v>
      </c>
      <c r="J74" s="3">
        <f t="shared" si="24"/>
        <v>6502</v>
      </c>
      <c r="K74" s="3">
        <f t="shared" si="24"/>
        <v>0</v>
      </c>
      <c r="L74" s="3">
        <f t="shared" si="24"/>
        <v>358</v>
      </c>
      <c r="M74" s="3">
        <f t="shared" si="24"/>
        <v>108000</v>
      </c>
      <c r="N74" s="3">
        <f t="shared" si="24"/>
        <v>0</v>
      </c>
      <c r="O74" s="3"/>
    </row>
    <row r="75" spans="1:15" ht="33" customHeight="1">
      <c r="A75" s="328"/>
      <c r="B75" s="412"/>
      <c r="C75" s="413"/>
      <c r="D75" s="414"/>
      <c r="E75" s="328"/>
      <c r="F75" s="89">
        <v>2014</v>
      </c>
      <c r="G75" s="3">
        <f t="shared" si="24"/>
        <v>53643</v>
      </c>
      <c r="H75" s="3">
        <f t="shared" si="24"/>
        <v>0</v>
      </c>
      <c r="I75" s="3">
        <f t="shared" si="24"/>
        <v>53643</v>
      </c>
      <c r="J75" s="3">
        <f t="shared" si="24"/>
        <v>0</v>
      </c>
      <c r="K75" s="3">
        <f t="shared" si="24"/>
        <v>0</v>
      </c>
      <c r="L75" s="3">
        <f t="shared" si="24"/>
        <v>0</v>
      </c>
      <c r="M75" s="3">
        <f t="shared" si="24"/>
        <v>0</v>
      </c>
      <c r="N75" s="3">
        <f t="shared" si="24"/>
        <v>0</v>
      </c>
      <c r="O75" s="3"/>
    </row>
    <row r="76" spans="1:15" ht="30.75" customHeight="1">
      <c r="A76" s="329"/>
      <c r="B76" s="450"/>
      <c r="C76" s="453"/>
      <c r="D76" s="452"/>
      <c r="E76" s="328"/>
      <c r="F76" s="89">
        <v>2015</v>
      </c>
      <c r="G76" s="3">
        <f t="shared" si="24"/>
        <v>60343</v>
      </c>
      <c r="H76" s="3">
        <f t="shared" si="24"/>
        <v>0</v>
      </c>
      <c r="I76" s="3">
        <f t="shared" si="24"/>
        <v>60343</v>
      </c>
      <c r="J76" s="3">
        <f t="shared" si="24"/>
        <v>0</v>
      </c>
      <c r="K76" s="3">
        <f t="shared" si="24"/>
        <v>0</v>
      </c>
      <c r="L76" s="3">
        <f t="shared" si="24"/>
        <v>0</v>
      </c>
      <c r="M76" s="3">
        <f t="shared" si="24"/>
        <v>0</v>
      </c>
      <c r="N76" s="3">
        <f t="shared" si="24"/>
        <v>0</v>
      </c>
      <c r="O76" s="3"/>
    </row>
    <row r="77" spans="1:15" ht="31.5" customHeight="1">
      <c r="A77" s="329"/>
      <c r="B77" s="450"/>
      <c r="C77" s="453"/>
      <c r="D77" s="452"/>
      <c r="E77" s="328"/>
      <c r="F77" s="89">
        <v>2016</v>
      </c>
      <c r="G77" s="3">
        <f>G83+G89+G95</f>
        <v>15000</v>
      </c>
      <c r="H77" s="3">
        <f t="shared" ref="H77:N77" si="25">H82+H88+H94</f>
        <v>0</v>
      </c>
      <c r="I77" s="3">
        <f>I83+I95</f>
        <v>15000</v>
      </c>
      <c r="J77" s="3">
        <f t="shared" si="25"/>
        <v>0</v>
      </c>
      <c r="K77" s="3">
        <f t="shared" si="25"/>
        <v>0</v>
      </c>
      <c r="L77" s="3">
        <f t="shared" si="25"/>
        <v>0</v>
      </c>
      <c r="M77" s="3">
        <f t="shared" si="25"/>
        <v>0</v>
      </c>
      <c r="N77" s="3">
        <f t="shared" si="25"/>
        <v>0</v>
      </c>
      <c r="O77" s="3"/>
    </row>
    <row r="78" spans="1:15" ht="36.75" customHeight="1">
      <c r="A78" s="323"/>
      <c r="B78" s="415"/>
      <c r="C78" s="416"/>
      <c r="D78" s="417"/>
      <c r="E78" s="399"/>
      <c r="F78" s="89">
        <v>2017</v>
      </c>
      <c r="G78" s="3">
        <f>G84+G90+G96</f>
        <v>14999</v>
      </c>
      <c r="H78" s="3">
        <f t="shared" ref="H78:I78" si="26">H84+H90+H96</f>
        <v>23714.800000000003</v>
      </c>
      <c r="I78" s="3">
        <f t="shared" si="26"/>
        <v>14999</v>
      </c>
      <c r="J78" s="3">
        <f>J84+J90+J96</f>
        <v>2565.1</v>
      </c>
      <c r="K78" s="3">
        <f>K84+K90+K96</f>
        <v>0</v>
      </c>
      <c r="L78" s="3">
        <f>L84+L90+L96</f>
        <v>266.3</v>
      </c>
      <c r="M78" s="3">
        <f>M84+M90+M96</f>
        <v>0</v>
      </c>
      <c r="N78" s="3">
        <f>N84+N90+N96</f>
        <v>20883.400000000001</v>
      </c>
      <c r="O78" s="208"/>
    </row>
    <row r="79" spans="1:15" ht="33.75" customHeight="1">
      <c r="A79" s="322" t="s">
        <v>205</v>
      </c>
      <c r="B79" s="438" t="s">
        <v>206</v>
      </c>
      <c r="C79" s="439"/>
      <c r="D79" s="440"/>
      <c r="E79" s="322" t="s">
        <v>178</v>
      </c>
      <c r="F79" s="157" t="s">
        <v>323</v>
      </c>
      <c r="G79" s="44">
        <f>SUM(G80:G84)</f>
        <v>253000</v>
      </c>
      <c r="H79" s="44">
        <f t="shared" ref="H79:N79" si="27">SUM(H80:H84)</f>
        <v>38642.400000000001</v>
      </c>
      <c r="I79" s="44">
        <f t="shared" si="27"/>
        <v>145000</v>
      </c>
      <c r="J79" s="44">
        <f t="shared" si="27"/>
        <v>15302</v>
      </c>
      <c r="K79" s="44">
        <f t="shared" si="27"/>
        <v>0</v>
      </c>
      <c r="L79" s="44">
        <f t="shared" si="27"/>
        <v>0</v>
      </c>
      <c r="M79" s="44">
        <f t="shared" si="27"/>
        <v>108000</v>
      </c>
      <c r="N79" s="44">
        <f t="shared" si="27"/>
        <v>23340.400000000001</v>
      </c>
      <c r="O79" s="44"/>
    </row>
    <row r="80" spans="1:15" ht="117.75" customHeight="1">
      <c r="A80" s="353"/>
      <c r="B80" s="441"/>
      <c r="C80" s="442"/>
      <c r="D80" s="443"/>
      <c r="E80" s="353"/>
      <c r="F80" s="157">
        <v>2013</v>
      </c>
      <c r="G80" s="167">
        <f t="shared" ref="G80:H84" si="28">I80+K80+M80</f>
        <v>253000</v>
      </c>
      <c r="H80" s="167">
        <f t="shared" si="28"/>
        <v>5185</v>
      </c>
      <c r="I80" s="167">
        <v>145000</v>
      </c>
      <c r="J80" s="167">
        <v>5185</v>
      </c>
      <c r="K80" s="167">
        <v>0</v>
      </c>
      <c r="L80" s="167">
        <v>0</v>
      </c>
      <c r="M80" s="167">
        <v>108000</v>
      </c>
      <c r="N80" s="167">
        <v>0</v>
      </c>
      <c r="O80" s="11" t="s">
        <v>465</v>
      </c>
    </row>
    <row r="81" spans="1:15" ht="32.25" customHeight="1">
      <c r="A81" s="353"/>
      <c r="B81" s="441"/>
      <c r="C81" s="442"/>
      <c r="D81" s="443"/>
      <c r="E81" s="353"/>
      <c r="F81" s="157">
        <v>2014</v>
      </c>
      <c r="G81" s="167">
        <f t="shared" si="28"/>
        <v>0</v>
      </c>
      <c r="H81" s="167">
        <f t="shared" si="28"/>
        <v>0</v>
      </c>
      <c r="I81" s="44">
        <v>0</v>
      </c>
      <c r="J81" s="44">
        <v>0</v>
      </c>
      <c r="K81" s="44">
        <v>0</v>
      </c>
      <c r="L81" s="44">
        <v>0</v>
      </c>
      <c r="M81" s="44">
        <v>0</v>
      </c>
      <c r="N81" s="44">
        <v>0</v>
      </c>
      <c r="O81" s="157"/>
    </row>
    <row r="82" spans="1:15" ht="30" customHeight="1">
      <c r="A82" s="329"/>
      <c r="B82" s="441"/>
      <c r="C82" s="442"/>
      <c r="D82" s="443"/>
      <c r="E82" s="329"/>
      <c r="F82" s="157">
        <v>2015</v>
      </c>
      <c r="G82" s="167">
        <f t="shared" si="28"/>
        <v>0</v>
      </c>
      <c r="H82" s="44">
        <f t="shared" si="28"/>
        <v>0</v>
      </c>
      <c r="I82" s="44">
        <v>0</v>
      </c>
      <c r="J82" s="44">
        <v>0</v>
      </c>
      <c r="K82" s="44">
        <v>0</v>
      </c>
      <c r="L82" s="44">
        <v>0</v>
      </c>
      <c r="M82" s="44">
        <v>0</v>
      </c>
      <c r="N82" s="44">
        <v>0</v>
      </c>
      <c r="O82" s="157"/>
    </row>
    <row r="83" spans="1:15" ht="130.5" customHeight="1">
      <c r="A83" s="329"/>
      <c r="B83" s="441"/>
      <c r="C83" s="442"/>
      <c r="D83" s="443"/>
      <c r="E83" s="329"/>
      <c r="F83" s="157">
        <v>2016</v>
      </c>
      <c r="G83" s="167">
        <f t="shared" si="28"/>
        <v>0</v>
      </c>
      <c r="H83" s="44">
        <f t="shared" si="28"/>
        <v>12326</v>
      </c>
      <c r="I83" s="44">
        <v>0</v>
      </c>
      <c r="J83" s="44">
        <v>7702</v>
      </c>
      <c r="K83" s="44">
        <v>0</v>
      </c>
      <c r="L83" s="44">
        <v>0</v>
      </c>
      <c r="M83" s="44">
        <v>0</v>
      </c>
      <c r="N83" s="44">
        <v>4624</v>
      </c>
      <c r="O83" s="164" t="s">
        <v>1324</v>
      </c>
    </row>
    <row r="84" spans="1:15" ht="170.25" customHeight="1">
      <c r="A84" s="323"/>
      <c r="B84" s="415"/>
      <c r="C84" s="416"/>
      <c r="D84" s="417"/>
      <c r="E84" s="323"/>
      <c r="F84" s="157">
        <v>2017</v>
      </c>
      <c r="G84" s="167">
        <f t="shared" si="28"/>
        <v>0</v>
      </c>
      <c r="H84" s="167">
        <f t="shared" si="28"/>
        <v>21131.4</v>
      </c>
      <c r="I84" s="44">
        <v>0</v>
      </c>
      <c r="J84" s="44">
        <v>2415</v>
      </c>
      <c r="K84" s="44">
        <v>0</v>
      </c>
      <c r="L84" s="44">
        <v>0</v>
      </c>
      <c r="M84" s="44">
        <v>0</v>
      </c>
      <c r="N84" s="44">
        <v>18716.400000000001</v>
      </c>
      <c r="O84" s="208" t="s">
        <v>1300</v>
      </c>
    </row>
    <row r="85" spans="1:15" ht="35.25" customHeight="1">
      <c r="A85" s="322" t="s">
        <v>207</v>
      </c>
      <c r="B85" s="438" t="s">
        <v>209</v>
      </c>
      <c r="C85" s="439"/>
      <c r="D85" s="440"/>
      <c r="E85" s="322" t="s">
        <v>210</v>
      </c>
      <c r="F85" s="157" t="s">
        <v>323</v>
      </c>
      <c r="G85" s="44">
        <f>SUM(G86:G90)</f>
        <v>6600</v>
      </c>
      <c r="H85" s="44">
        <f t="shared" ref="H85:N85" si="29">SUM(H86:H90)</f>
        <v>1675</v>
      </c>
      <c r="I85" s="44">
        <f t="shared" si="29"/>
        <v>6600</v>
      </c>
      <c r="J85" s="44">
        <f t="shared" si="29"/>
        <v>1317</v>
      </c>
      <c r="K85" s="44">
        <f t="shared" si="29"/>
        <v>0</v>
      </c>
      <c r="L85" s="44">
        <f t="shared" si="29"/>
        <v>358</v>
      </c>
      <c r="M85" s="44">
        <f t="shared" si="29"/>
        <v>0</v>
      </c>
      <c r="N85" s="44">
        <f t="shared" si="29"/>
        <v>0</v>
      </c>
      <c r="O85" s="44"/>
    </row>
    <row r="86" spans="1:15" ht="115.5" customHeight="1">
      <c r="A86" s="353"/>
      <c r="B86" s="441"/>
      <c r="C86" s="442"/>
      <c r="D86" s="443"/>
      <c r="E86" s="353"/>
      <c r="F86" s="157">
        <v>2013</v>
      </c>
      <c r="G86" s="167">
        <f t="shared" ref="G86:H90" si="30">I86+K86+M86</f>
        <v>6600</v>
      </c>
      <c r="H86" s="167">
        <f t="shared" si="30"/>
        <v>1675</v>
      </c>
      <c r="I86" s="44">
        <v>6600</v>
      </c>
      <c r="J86" s="167">
        <v>1317</v>
      </c>
      <c r="K86" s="157">
        <v>0</v>
      </c>
      <c r="L86" s="167">
        <v>358</v>
      </c>
      <c r="M86" s="159">
        <v>0</v>
      </c>
      <c r="N86" s="167">
        <v>0</v>
      </c>
      <c r="O86" s="11" t="s">
        <v>466</v>
      </c>
    </row>
    <row r="87" spans="1:15" ht="27" customHeight="1">
      <c r="A87" s="353"/>
      <c r="B87" s="441"/>
      <c r="C87" s="442"/>
      <c r="D87" s="443"/>
      <c r="E87" s="353"/>
      <c r="F87" s="157">
        <v>2014</v>
      </c>
      <c r="G87" s="167">
        <f t="shared" si="30"/>
        <v>0</v>
      </c>
      <c r="H87" s="167">
        <f t="shared" si="30"/>
        <v>0</v>
      </c>
      <c r="I87" s="44">
        <v>0</v>
      </c>
      <c r="J87" s="44">
        <v>0</v>
      </c>
      <c r="K87" s="44">
        <v>0</v>
      </c>
      <c r="L87" s="44">
        <v>0</v>
      </c>
      <c r="M87" s="44">
        <v>0</v>
      </c>
      <c r="N87" s="44">
        <v>0</v>
      </c>
      <c r="O87" s="157"/>
    </row>
    <row r="88" spans="1:15" ht="27" customHeight="1">
      <c r="A88" s="329"/>
      <c r="B88" s="441"/>
      <c r="C88" s="442"/>
      <c r="D88" s="443"/>
      <c r="E88" s="329"/>
      <c r="F88" s="157">
        <v>2015</v>
      </c>
      <c r="G88" s="167">
        <f t="shared" si="30"/>
        <v>0</v>
      </c>
      <c r="H88" s="44">
        <f t="shared" si="30"/>
        <v>0</v>
      </c>
      <c r="I88" s="44">
        <v>0</v>
      </c>
      <c r="J88" s="44">
        <v>0</v>
      </c>
      <c r="K88" s="44">
        <v>0</v>
      </c>
      <c r="L88" s="44">
        <v>0</v>
      </c>
      <c r="M88" s="44">
        <v>0</v>
      </c>
      <c r="N88" s="44">
        <v>0</v>
      </c>
      <c r="O88" s="157"/>
    </row>
    <row r="89" spans="1:15" ht="28.5" customHeight="1">
      <c r="A89" s="329"/>
      <c r="B89" s="441"/>
      <c r="C89" s="442"/>
      <c r="D89" s="443"/>
      <c r="E89" s="329"/>
      <c r="F89" s="157">
        <v>2016</v>
      </c>
      <c r="G89" s="167">
        <f t="shared" si="30"/>
        <v>0</v>
      </c>
      <c r="H89" s="44">
        <f t="shared" si="30"/>
        <v>0</v>
      </c>
      <c r="I89" s="44">
        <v>0</v>
      </c>
      <c r="J89" s="44">
        <v>0</v>
      </c>
      <c r="K89" s="44">
        <v>0</v>
      </c>
      <c r="L89" s="44">
        <v>0</v>
      </c>
      <c r="M89" s="44">
        <v>0</v>
      </c>
      <c r="N89" s="44">
        <v>0</v>
      </c>
      <c r="O89" s="157"/>
    </row>
    <row r="90" spans="1:15" ht="51" customHeight="1">
      <c r="A90" s="323"/>
      <c r="B90" s="415"/>
      <c r="C90" s="416"/>
      <c r="D90" s="417"/>
      <c r="E90" s="323"/>
      <c r="F90" s="157">
        <v>2017</v>
      </c>
      <c r="G90" s="167">
        <f t="shared" si="30"/>
        <v>0</v>
      </c>
      <c r="H90" s="167">
        <f t="shared" si="30"/>
        <v>0</v>
      </c>
      <c r="I90" s="44">
        <v>0</v>
      </c>
      <c r="J90" s="44">
        <v>0</v>
      </c>
      <c r="K90" s="44">
        <v>0</v>
      </c>
      <c r="L90" s="44">
        <v>0</v>
      </c>
      <c r="M90" s="44">
        <v>0</v>
      </c>
      <c r="N90" s="44">
        <v>0</v>
      </c>
      <c r="O90" s="10" t="s">
        <v>1297</v>
      </c>
    </row>
    <row r="91" spans="1:15" ht="24" customHeight="1">
      <c r="A91" s="322" t="s">
        <v>208</v>
      </c>
      <c r="B91" s="438" t="s">
        <v>180</v>
      </c>
      <c r="C91" s="439"/>
      <c r="D91" s="440"/>
      <c r="E91" s="322" t="s">
        <v>181</v>
      </c>
      <c r="F91" s="157" t="s">
        <v>323</v>
      </c>
      <c r="G91" s="44">
        <f>SUM(G92:G96)</f>
        <v>143985</v>
      </c>
      <c r="H91" s="44">
        <f t="shared" ref="H91:I91" si="31">SUM(H92:H96)</f>
        <v>12284.4</v>
      </c>
      <c r="I91" s="44">
        <f t="shared" si="31"/>
        <v>143985</v>
      </c>
      <c r="J91" s="44">
        <f>SUM(J92:J96)</f>
        <v>6485.1</v>
      </c>
      <c r="K91" s="44">
        <f>SUM(K92:K96)</f>
        <v>0</v>
      </c>
      <c r="L91" s="44">
        <f>SUM(L92:L96)</f>
        <v>266.3</v>
      </c>
      <c r="M91" s="44">
        <f>SUM(M92:M96)</f>
        <v>0</v>
      </c>
      <c r="N91" s="44">
        <f>SUM(N92:N96)</f>
        <v>5533</v>
      </c>
      <c r="O91" s="44"/>
    </row>
    <row r="92" spans="1:15" ht="27" customHeight="1">
      <c r="A92" s="353"/>
      <c r="B92" s="441"/>
      <c r="C92" s="442"/>
      <c r="D92" s="443"/>
      <c r="E92" s="353"/>
      <c r="F92" s="157">
        <v>2013</v>
      </c>
      <c r="G92" s="167">
        <f t="shared" ref="G92:H95" si="32">I92+K92+M92</f>
        <v>0</v>
      </c>
      <c r="H92" s="167">
        <f t="shared" si="32"/>
        <v>0</v>
      </c>
      <c r="I92" s="44">
        <v>0</v>
      </c>
      <c r="J92" s="44">
        <v>0</v>
      </c>
      <c r="K92" s="44">
        <v>0</v>
      </c>
      <c r="L92" s="44">
        <v>0</v>
      </c>
      <c r="M92" s="44">
        <v>0</v>
      </c>
      <c r="N92" s="44">
        <v>0</v>
      </c>
      <c r="O92" s="157"/>
    </row>
    <row r="93" spans="1:15" ht="108" customHeight="1">
      <c r="A93" s="353"/>
      <c r="B93" s="441"/>
      <c r="C93" s="442"/>
      <c r="D93" s="443"/>
      <c r="E93" s="353"/>
      <c r="F93" s="157">
        <v>2014</v>
      </c>
      <c r="G93" s="167">
        <f t="shared" si="32"/>
        <v>53643</v>
      </c>
      <c r="H93" s="167">
        <f t="shared" si="32"/>
        <v>0</v>
      </c>
      <c r="I93" s="44">
        <v>53643</v>
      </c>
      <c r="J93" s="44">
        <v>0</v>
      </c>
      <c r="K93" s="157">
        <v>0</v>
      </c>
      <c r="L93" s="157">
        <v>0</v>
      </c>
      <c r="M93" s="157">
        <v>0</v>
      </c>
      <c r="N93" s="157">
        <v>0</v>
      </c>
      <c r="O93" s="11" t="s">
        <v>467</v>
      </c>
    </row>
    <row r="94" spans="1:15" ht="105" customHeight="1">
      <c r="A94" s="329"/>
      <c r="B94" s="441"/>
      <c r="C94" s="442"/>
      <c r="D94" s="443"/>
      <c r="E94" s="329"/>
      <c r="F94" s="157">
        <v>2015</v>
      </c>
      <c r="G94" s="167">
        <f t="shared" si="32"/>
        <v>60343</v>
      </c>
      <c r="H94" s="167">
        <f t="shared" si="32"/>
        <v>0</v>
      </c>
      <c r="I94" s="167">
        <v>60343</v>
      </c>
      <c r="J94" s="44">
        <v>0</v>
      </c>
      <c r="K94" s="157">
        <v>0</v>
      </c>
      <c r="L94" s="157">
        <v>0</v>
      </c>
      <c r="M94" s="157">
        <v>0</v>
      </c>
      <c r="N94" s="157">
        <v>0</v>
      </c>
      <c r="O94" s="11" t="s">
        <v>606</v>
      </c>
    </row>
    <row r="95" spans="1:15" ht="165" customHeight="1">
      <c r="A95" s="329"/>
      <c r="B95" s="441"/>
      <c r="C95" s="442"/>
      <c r="D95" s="443"/>
      <c r="E95" s="329"/>
      <c r="F95" s="157">
        <v>2016</v>
      </c>
      <c r="G95" s="167">
        <f t="shared" si="32"/>
        <v>15000</v>
      </c>
      <c r="H95" s="167">
        <f t="shared" si="32"/>
        <v>9701</v>
      </c>
      <c r="I95" s="167">
        <v>15000</v>
      </c>
      <c r="J95" s="44">
        <v>6335</v>
      </c>
      <c r="K95" s="157">
        <v>0</v>
      </c>
      <c r="L95" s="157">
        <v>0</v>
      </c>
      <c r="M95" s="157">
        <v>0</v>
      </c>
      <c r="N95" s="157">
        <v>3366</v>
      </c>
      <c r="O95" s="11" t="s">
        <v>1169</v>
      </c>
    </row>
    <row r="96" spans="1:15" ht="290.25" customHeight="1">
      <c r="A96" s="323"/>
      <c r="B96" s="415"/>
      <c r="C96" s="416"/>
      <c r="D96" s="417"/>
      <c r="E96" s="323"/>
      <c r="F96" s="157">
        <v>2017</v>
      </c>
      <c r="G96" s="167">
        <f>I96+K96+M96</f>
        <v>14999</v>
      </c>
      <c r="H96" s="167">
        <f>J96+L96+N96</f>
        <v>2583.4</v>
      </c>
      <c r="I96" s="44">
        <v>14999</v>
      </c>
      <c r="J96" s="44">
        <v>150.1</v>
      </c>
      <c r="K96" s="44">
        <v>0</v>
      </c>
      <c r="L96" s="44">
        <v>266.3</v>
      </c>
      <c r="M96" s="44">
        <v>0</v>
      </c>
      <c r="N96" s="44">
        <v>2167</v>
      </c>
      <c r="O96" s="208" t="s">
        <v>1325</v>
      </c>
    </row>
    <row r="97" spans="1:15" ht="32.25" customHeight="1">
      <c r="A97" s="327" t="s">
        <v>211</v>
      </c>
      <c r="B97" s="409" t="s">
        <v>212</v>
      </c>
      <c r="C97" s="410"/>
      <c r="D97" s="411"/>
      <c r="E97" s="327" t="s">
        <v>200</v>
      </c>
      <c r="F97" s="89" t="s">
        <v>323</v>
      </c>
      <c r="G97" s="3">
        <f>SUM(G98:G102)</f>
        <v>32396.799999999999</v>
      </c>
      <c r="H97" s="3">
        <f t="shared" ref="H97:N97" si="33">SUM(H98:H102)</f>
        <v>15212</v>
      </c>
      <c r="I97" s="3">
        <f t="shared" si="33"/>
        <v>32396.799999999999</v>
      </c>
      <c r="J97" s="3">
        <f t="shared" si="33"/>
        <v>15212</v>
      </c>
      <c r="K97" s="3">
        <f t="shared" si="33"/>
        <v>0</v>
      </c>
      <c r="L97" s="3">
        <f t="shared" si="33"/>
        <v>0</v>
      </c>
      <c r="M97" s="3">
        <f t="shared" si="33"/>
        <v>0</v>
      </c>
      <c r="N97" s="3">
        <f t="shared" si="33"/>
        <v>0</v>
      </c>
      <c r="O97" s="89"/>
    </row>
    <row r="98" spans="1:15" ht="30.75" customHeight="1">
      <c r="A98" s="328"/>
      <c r="B98" s="412"/>
      <c r="C98" s="413"/>
      <c r="D98" s="414"/>
      <c r="E98" s="328"/>
      <c r="F98" s="89">
        <v>2013</v>
      </c>
      <c r="G98" s="3">
        <f t="shared" ref="G98:N99" si="34">G104+G110++G116</f>
        <v>24596.799999999999</v>
      </c>
      <c r="H98" s="3">
        <f t="shared" si="34"/>
        <v>15212</v>
      </c>
      <c r="I98" s="3">
        <f t="shared" si="34"/>
        <v>24596.799999999999</v>
      </c>
      <c r="J98" s="3">
        <f t="shared" si="34"/>
        <v>15212</v>
      </c>
      <c r="K98" s="3">
        <f t="shared" si="34"/>
        <v>0</v>
      </c>
      <c r="L98" s="3">
        <f t="shared" si="34"/>
        <v>0</v>
      </c>
      <c r="M98" s="3">
        <f t="shared" si="34"/>
        <v>0</v>
      </c>
      <c r="N98" s="3">
        <f t="shared" si="34"/>
        <v>0</v>
      </c>
      <c r="O98" s="3"/>
    </row>
    <row r="99" spans="1:15" ht="33.75" customHeight="1">
      <c r="A99" s="328"/>
      <c r="B99" s="412"/>
      <c r="C99" s="413"/>
      <c r="D99" s="414"/>
      <c r="E99" s="328"/>
      <c r="F99" s="89">
        <v>2014</v>
      </c>
      <c r="G99" s="3">
        <f t="shared" si="34"/>
        <v>7800</v>
      </c>
      <c r="H99" s="3">
        <f t="shared" si="34"/>
        <v>0</v>
      </c>
      <c r="I99" s="3">
        <f t="shared" si="34"/>
        <v>7800</v>
      </c>
      <c r="J99" s="3">
        <f t="shared" si="34"/>
        <v>0</v>
      </c>
      <c r="K99" s="3">
        <f t="shared" si="34"/>
        <v>0</v>
      </c>
      <c r="L99" s="3">
        <f t="shared" si="34"/>
        <v>0</v>
      </c>
      <c r="M99" s="3">
        <f t="shared" si="34"/>
        <v>0</v>
      </c>
      <c r="N99" s="3">
        <f t="shared" si="34"/>
        <v>0</v>
      </c>
      <c r="O99" s="3"/>
    </row>
    <row r="100" spans="1:15" ht="32.25" customHeight="1">
      <c r="A100" s="329"/>
      <c r="B100" s="412"/>
      <c r="C100" s="413"/>
      <c r="D100" s="414"/>
      <c r="E100" s="329"/>
      <c r="F100" s="89">
        <v>2015</v>
      </c>
      <c r="G100" s="3">
        <f>G106+G112+G118</f>
        <v>0</v>
      </c>
      <c r="H100" s="3">
        <f t="shared" ref="H100:N102" si="35">H106+H112+H118</f>
        <v>0</v>
      </c>
      <c r="I100" s="3">
        <f t="shared" si="35"/>
        <v>0</v>
      </c>
      <c r="J100" s="3">
        <f t="shared" si="35"/>
        <v>0</v>
      </c>
      <c r="K100" s="3">
        <f t="shared" si="35"/>
        <v>0</v>
      </c>
      <c r="L100" s="3">
        <f t="shared" si="35"/>
        <v>0</v>
      </c>
      <c r="M100" s="3">
        <f t="shared" si="35"/>
        <v>0</v>
      </c>
      <c r="N100" s="3">
        <f t="shared" si="35"/>
        <v>0</v>
      </c>
      <c r="O100" s="210"/>
    </row>
    <row r="101" spans="1:15" ht="197.25" customHeight="1">
      <c r="A101" s="329"/>
      <c r="B101" s="412"/>
      <c r="C101" s="413"/>
      <c r="D101" s="414"/>
      <c r="E101" s="329"/>
      <c r="F101" s="89">
        <v>2016</v>
      </c>
      <c r="G101" s="3">
        <f>G107+G113+G119</f>
        <v>0</v>
      </c>
      <c r="H101" s="3">
        <f t="shared" si="35"/>
        <v>0</v>
      </c>
      <c r="I101" s="3">
        <f t="shared" si="35"/>
        <v>0</v>
      </c>
      <c r="J101" s="3">
        <f t="shared" si="35"/>
        <v>0</v>
      </c>
      <c r="K101" s="3">
        <f t="shared" si="35"/>
        <v>0</v>
      </c>
      <c r="L101" s="3">
        <f t="shared" si="35"/>
        <v>0</v>
      </c>
      <c r="M101" s="3">
        <f t="shared" si="35"/>
        <v>0</v>
      </c>
      <c r="N101" s="3">
        <f t="shared" si="35"/>
        <v>0</v>
      </c>
      <c r="O101" s="210" t="s">
        <v>1095</v>
      </c>
    </row>
    <row r="102" spans="1:15" ht="216" customHeight="1">
      <c r="A102" s="323"/>
      <c r="B102" s="415"/>
      <c r="C102" s="416"/>
      <c r="D102" s="417"/>
      <c r="E102" s="323"/>
      <c r="F102" s="157">
        <v>2017</v>
      </c>
      <c r="G102" s="3">
        <f>G108+G114+G120</f>
        <v>0</v>
      </c>
      <c r="H102" s="3">
        <f t="shared" si="35"/>
        <v>0</v>
      </c>
      <c r="I102" s="3">
        <f t="shared" si="35"/>
        <v>0</v>
      </c>
      <c r="J102" s="3">
        <f t="shared" si="35"/>
        <v>0</v>
      </c>
      <c r="K102" s="3">
        <f t="shared" si="35"/>
        <v>0</v>
      </c>
      <c r="L102" s="3">
        <f t="shared" si="35"/>
        <v>0</v>
      </c>
      <c r="M102" s="3">
        <f t="shared" si="35"/>
        <v>0</v>
      </c>
      <c r="N102" s="3">
        <f t="shared" si="35"/>
        <v>0</v>
      </c>
      <c r="O102" s="211" t="s">
        <v>1301</v>
      </c>
    </row>
    <row r="103" spans="1:15" ht="24.75" customHeight="1">
      <c r="A103" s="354" t="s">
        <v>172</v>
      </c>
      <c r="B103" s="438" t="s">
        <v>213</v>
      </c>
      <c r="C103" s="439"/>
      <c r="D103" s="440"/>
      <c r="E103" s="322" t="s">
        <v>214</v>
      </c>
      <c r="F103" s="157" t="s">
        <v>323</v>
      </c>
      <c r="G103" s="44">
        <f>SUM(G104:G108)</f>
        <v>7800</v>
      </c>
      <c r="H103" s="44">
        <f t="shared" ref="H103:N103" si="36">SUM(H104:H108)</f>
        <v>0</v>
      </c>
      <c r="I103" s="44">
        <f t="shared" si="36"/>
        <v>7800</v>
      </c>
      <c r="J103" s="44">
        <f t="shared" si="36"/>
        <v>0</v>
      </c>
      <c r="K103" s="44">
        <f t="shared" si="36"/>
        <v>0</v>
      </c>
      <c r="L103" s="44">
        <f t="shared" si="36"/>
        <v>0</v>
      </c>
      <c r="M103" s="44">
        <f t="shared" si="36"/>
        <v>0</v>
      </c>
      <c r="N103" s="44">
        <f t="shared" si="36"/>
        <v>0</v>
      </c>
      <c r="O103" s="44"/>
    </row>
    <row r="104" spans="1:15" ht="24.75" customHeight="1">
      <c r="A104" s="355"/>
      <c r="B104" s="441"/>
      <c r="C104" s="442"/>
      <c r="D104" s="443"/>
      <c r="E104" s="353"/>
      <c r="F104" s="157">
        <v>2013</v>
      </c>
      <c r="G104" s="167">
        <f t="shared" ref="G104:H108" si="37">I104+K104+M104</f>
        <v>7800</v>
      </c>
      <c r="H104" s="167">
        <f t="shared" si="37"/>
        <v>0</v>
      </c>
      <c r="I104" s="167">
        <v>7800</v>
      </c>
      <c r="J104" s="167">
        <v>0</v>
      </c>
      <c r="K104" s="159">
        <v>0</v>
      </c>
      <c r="L104" s="167">
        <v>0</v>
      </c>
      <c r="M104" s="159">
        <v>0</v>
      </c>
      <c r="N104" s="167">
        <v>0</v>
      </c>
      <c r="O104" s="11"/>
    </row>
    <row r="105" spans="1:15" ht="24.75" customHeight="1">
      <c r="A105" s="355"/>
      <c r="B105" s="441"/>
      <c r="C105" s="442"/>
      <c r="D105" s="443"/>
      <c r="E105" s="353"/>
      <c r="F105" s="157">
        <v>2014</v>
      </c>
      <c r="G105" s="167">
        <f t="shared" si="37"/>
        <v>0</v>
      </c>
      <c r="H105" s="167">
        <f t="shared" si="37"/>
        <v>0</v>
      </c>
      <c r="I105" s="44">
        <v>0</v>
      </c>
      <c r="J105" s="44">
        <v>0</v>
      </c>
      <c r="K105" s="44">
        <v>0</v>
      </c>
      <c r="L105" s="44">
        <v>0</v>
      </c>
      <c r="M105" s="44">
        <v>0</v>
      </c>
      <c r="N105" s="44">
        <v>0</v>
      </c>
      <c r="O105" s="157"/>
    </row>
    <row r="106" spans="1:15" ht="153" customHeight="1">
      <c r="A106" s="329"/>
      <c r="B106" s="441"/>
      <c r="C106" s="442"/>
      <c r="D106" s="443"/>
      <c r="E106" s="329"/>
      <c r="F106" s="157">
        <v>2015</v>
      </c>
      <c r="G106" s="167">
        <f t="shared" si="37"/>
        <v>0</v>
      </c>
      <c r="H106" s="167">
        <f t="shared" si="37"/>
        <v>0</v>
      </c>
      <c r="I106" s="44">
        <v>0</v>
      </c>
      <c r="J106" s="44">
        <v>0</v>
      </c>
      <c r="K106" s="44">
        <v>0</v>
      </c>
      <c r="L106" s="44">
        <v>0</v>
      </c>
      <c r="M106" s="44">
        <v>0</v>
      </c>
      <c r="N106" s="44">
        <v>0</v>
      </c>
      <c r="O106" s="11" t="s">
        <v>666</v>
      </c>
    </row>
    <row r="107" spans="1:15" ht="60.75" customHeight="1">
      <c r="A107" s="329"/>
      <c r="B107" s="441"/>
      <c r="C107" s="442"/>
      <c r="D107" s="443"/>
      <c r="E107" s="329"/>
      <c r="F107" s="157">
        <v>2016</v>
      </c>
      <c r="G107" s="167">
        <f t="shared" si="37"/>
        <v>0</v>
      </c>
      <c r="H107" s="167">
        <f t="shared" si="37"/>
        <v>0</v>
      </c>
      <c r="I107" s="44">
        <v>0</v>
      </c>
      <c r="J107" s="44">
        <v>0</v>
      </c>
      <c r="K107" s="44">
        <v>0</v>
      </c>
      <c r="L107" s="44">
        <v>0</v>
      </c>
      <c r="M107" s="44">
        <v>0</v>
      </c>
      <c r="N107" s="44">
        <v>0</v>
      </c>
      <c r="O107" s="164" t="s">
        <v>1094</v>
      </c>
    </row>
    <row r="108" spans="1:15" ht="64.5" customHeight="1">
      <c r="A108" s="323"/>
      <c r="B108" s="415"/>
      <c r="C108" s="416"/>
      <c r="D108" s="417"/>
      <c r="E108" s="323"/>
      <c r="F108" s="157">
        <v>2017</v>
      </c>
      <c r="G108" s="167">
        <f t="shared" si="37"/>
        <v>0</v>
      </c>
      <c r="H108" s="167">
        <f t="shared" si="37"/>
        <v>0</v>
      </c>
      <c r="I108" s="44">
        <v>0</v>
      </c>
      <c r="J108" s="44">
        <v>0</v>
      </c>
      <c r="K108" s="44">
        <v>0</v>
      </c>
      <c r="L108" s="44">
        <v>0</v>
      </c>
      <c r="M108" s="44">
        <v>0</v>
      </c>
      <c r="N108" s="44">
        <v>0</v>
      </c>
      <c r="O108" s="208" t="s">
        <v>1094</v>
      </c>
    </row>
    <row r="109" spans="1:15" ht="24" customHeight="1">
      <c r="A109" s="354" t="s">
        <v>173</v>
      </c>
      <c r="B109" s="438" t="s">
        <v>182</v>
      </c>
      <c r="C109" s="439"/>
      <c r="D109" s="440"/>
      <c r="E109" s="322" t="s">
        <v>175</v>
      </c>
      <c r="F109" s="157" t="s">
        <v>323</v>
      </c>
      <c r="G109" s="44">
        <f>SUM(G110:G114)</f>
        <v>7800</v>
      </c>
      <c r="H109" s="44">
        <f t="shared" ref="H109:O109" si="38">SUM(H110:H114)</f>
        <v>0</v>
      </c>
      <c r="I109" s="44">
        <f t="shared" si="38"/>
        <v>7800</v>
      </c>
      <c r="J109" s="44">
        <f t="shared" si="38"/>
        <v>0</v>
      </c>
      <c r="K109" s="44">
        <f t="shared" si="38"/>
        <v>0</v>
      </c>
      <c r="L109" s="44">
        <f t="shared" si="38"/>
        <v>0</v>
      </c>
      <c r="M109" s="44">
        <f t="shared" si="38"/>
        <v>0</v>
      </c>
      <c r="N109" s="44">
        <f t="shared" si="38"/>
        <v>0</v>
      </c>
      <c r="O109" s="44">
        <f t="shared" si="38"/>
        <v>0</v>
      </c>
    </row>
    <row r="110" spans="1:15" ht="26.25" customHeight="1">
      <c r="A110" s="355"/>
      <c r="B110" s="441"/>
      <c r="C110" s="442"/>
      <c r="D110" s="443"/>
      <c r="E110" s="353"/>
      <c r="F110" s="157">
        <v>2013</v>
      </c>
      <c r="G110" s="167">
        <f t="shared" ref="G110:H114" si="39">I110+K110+M110</f>
        <v>0</v>
      </c>
      <c r="H110" s="167">
        <f t="shared" si="39"/>
        <v>0</v>
      </c>
      <c r="I110" s="44">
        <v>0</v>
      </c>
      <c r="J110" s="44">
        <v>0</v>
      </c>
      <c r="K110" s="44">
        <v>0</v>
      </c>
      <c r="L110" s="44">
        <v>0</v>
      </c>
      <c r="M110" s="44">
        <v>0</v>
      </c>
      <c r="N110" s="44">
        <v>0</v>
      </c>
      <c r="O110" s="157"/>
    </row>
    <row r="111" spans="1:15" ht="38.25" customHeight="1">
      <c r="A111" s="355"/>
      <c r="B111" s="441"/>
      <c r="C111" s="442"/>
      <c r="D111" s="443"/>
      <c r="E111" s="353"/>
      <c r="F111" s="157">
        <v>2014</v>
      </c>
      <c r="G111" s="167">
        <f t="shared" si="39"/>
        <v>7800</v>
      </c>
      <c r="H111" s="167">
        <f t="shared" si="39"/>
        <v>0</v>
      </c>
      <c r="I111" s="44">
        <v>7800</v>
      </c>
      <c r="J111" s="44">
        <v>0</v>
      </c>
      <c r="K111" s="157">
        <v>0</v>
      </c>
      <c r="L111" s="157">
        <v>0</v>
      </c>
      <c r="M111" s="157">
        <v>0</v>
      </c>
      <c r="N111" s="157">
        <v>0</v>
      </c>
      <c r="O111" s="11" t="s">
        <v>667</v>
      </c>
    </row>
    <row r="112" spans="1:15" ht="36" customHeight="1">
      <c r="A112" s="329"/>
      <c r="B112" s="441"/>
      <c r="C112" s="442"/>
      <c r="D112" s="443"/>
      <c r="E112" s="329"/>
      <c r="F112" s="157">
        <v>2015</v>
      </c>
      <c r="G112" s="167">
        <f t="shared" si="39"/>
        <v>0</v>
      </c>
      <c r="H112" s="167">
        <f t="shared" si="39"/>
        <v>0</v>
      </c>
      <c r="I112" s="44">
        <v>0</v>
      </c>
      <c r="J112" s="44">
        <v>0</v>
      </c>
      <c r="K112" s="44">
        <v>0</v>
      </c>
      <c r="L112" s="44">
        <v>0</v>
      </c>
      <c r="M112" s="44">
        <v>0</v>
      </c>
      <c r="N112" s="44">
        <v>0</v>
      </c>
      <c r="O112" s="164"/>
    </row>
    <row r="113" spans="1:15" ht="63" customHeight="1">
      <c r="A113" s="329"/>
      <c r="B113" s="441"/>
      <c r="C113" s="442"/>
      <c r="D113" s="443"/>
      <c r="E113" s="329"/>
      <c r="F113" s="157">
        <v>2016</v>
      </c>
      <c r="G113" s="167">
        <f t="shared" si="39"/>
        <v>0</v>
      </c>
      <c r="H113" s="167">
        <f t="shared" si="39"/>
        <v>0</v>
      </c>
      <c r="I113" s="44">
        <v>0</v>
      </c>
      <c r="J113" s="44">
        <v>0</v>
      </c>
      <c r="K113" s="44">
        <f t="shared" ref="K113:N113" si="40">SUM(K114:K117)</f>
        <v>0</v>
      </c>
      <c r="L113" s="44">
        <f t="shared" si="40"/>
        <v>0</v>
      </c>
      <c r="M113" s="44">
        <f t="shared" si="40"/>
        <v>0</v>
      </c>
      <c r="N113" s="44">
        <f t="shared" si="40"/>
        <v>0</v>
      </c>
      <c r="O113" s="164" t="s">
        <v>1094</v>
      </c>
    </row>
    <row r="114" spans="1:15" ht="62.25" customHeight="1">
      <c r="A114" s="323"/>
      <c r="B114" s="415"/>
      <c r="C114" s="416"/>
      <c r="D114" s="417"/>
      <c r="E114" s="323"/>
      <c r="F114" s="157">
        <v>2017</v>
      </c>
      <c r="G114" s="167">
        <f t="shared" si="39"/>
        <v>0</v>
      </c>
      <c r="H114" s="167">
        <f t="shared" si="39"/>
        <v>0</v>
      </c>
      <c r="I114" s="44">
        <v>0</v>
      </c>
      <c r="J114" s="44">
        <v>0</v>
      </c>
      <c r="K114" s="44">
        <v>0</v>
      </c>
      <c r="L114" s="44">
        <v>0</v>
      </c>
      <c r="M114" s="44">
        <v>0</v>
      </c>
      <c r="N114" s="44">
        <v>0</v>
      </c>
      <c r="O114" s="208" t="s">
        <v>1094</v>
      </c>
    </row>
    <row r="115" spans="1:15" ht="1.5" customHeight="1">
      <c r="A115" s="354" t="s">
        <v>184</v>
      </c>
      <c r="B115" s="438" t="s">
        <v>183</v>
      </c>
      <c r="C115" s="439"/>
      <c r="D115" s="440"/>
      <c r="E115" s="322" t="s">
        <v>185</v>
      </c>
      <c r="F115" s="142" t="s">
        <v>323</v>
      </c>
      <c r="G115" s="138">
        <f>SUM(G116:G120)</f>
        <v>16796.8</v>
      </c>
      <c r="H115" s="138">
        <f t="shared" ref="H115:N115" si="41">SUM(H116:H120)</f>
        <v>15212</v>
      </c>
      <c r="I115" s="138">
        <f t="shared" si="41"/>
        <v>16796.8</v>
      </c>
      <c r="J115" s="138">
        <f t="shared" si="41"/>
        <v>15212</v>
      </c>
      <c r="K115" s="138">
        <f t="shared" si="41"/>
        <v>0</v>
      </c>
      <c r="L115" s="138">
        <f t="shared" si="41"/>
        <v>0</v>
      </c>
      <c r="M115" s="138">
        <f t="shared" si="41"/>
        <v>0</v>
      </c>
      <c r="N115" s="138">
        <f t="shared" si="41"/>
        <v>0</v>
      </c>
      <c r="O115" s="138"/>
    </row>
    <row r="116" spans="1:15" ht="147.75" customHeight="1">
      <c r="A116" s="355"/>
      <c r="B116" s="441"/>
      <c r="C116" s="442"/>
      <c r="D116" s="443"/>
      <c r="E116" s="353"/>
      <c r="F116" s="157">
        <v>2013</v>
      </c>
      <c r="G116" s="167">
        <f t="shared" ref="G116:H120" si="42">I116+K116+M116</f>
        <v>16796.8</v>
      </c>
      <c r="H116" s="167">
        <f t="shared" si="42"/>
        <v>15212</v>
      </c>
      <c r="I116" s="167">
        <v>16796.8</v>
      </c>
      <c r="J116" s="167">
        <v>15212</v>
      </c>
      <c r="K116" s="167">
        <v>0</v>
      </c>
      <c r="L116" s="167">
        <v>0</v>
      </c>
      <c r="M116" s="167">
        <v>0</v>
      </c>
      <c r="N116" s="167">
        <v>0</v>
      </c>
      <c r="O116" s="212" t="s">
        <v>468</v>
      </c>
    </row>
    <row r="117" spans="1:15" ht="38.25" customHeight="1">
      <c r="A117" s="355"/>
      <c r="B117" s="441"/>
      <c r="C117" s="442"/>
      <c r="D117" s="443"/>
      <c r="E117" s="353"/>
      <c r="F117" s="157">
        <v>2014</v>
      </c>
      <c r="G117" s="167">
        <f t="shared" si="42"/>
        <v>0</v>
      </c>
      <c r="H117" s="167">
        <f t="shared" si="42"/>
        <v>0</v>
      </c>
      <c r="I117" s="44">
        <v>0</v>
      </c>
      <c r="J117" s="44">
        <v>0</v>
      </c>
      <c r="K117" s="44">
        <v>0</v>
      </c>
      <c r="L117" s="44">
        <v>0</v>
      </c>
      <c r="M117" s="44">
        <v>0</v>
      </c>
      <c r="N117" s="44">
        <v>0</v>
      </c>
      <c r="O117" s="164" t="s">
        <v>1093</v>
      </c>
    </row>
    <row r="118" spans="1:15" ht="36" customHeight="1">
      <c r="A118" s="329"/>
      <c r="B118" s="441"/>
      <c r="C118" s="442"/>
      <c r="D118" s="443"/>
      <c r="E118" s="329"/>
      <c r="F118" s="157">
        <v>2015</v>
      </c>
      <c r="G118" s="167">
        <f t="shared" si="42"/>
        <v>0</v>
      </c>
      <c r="H118" s="167">
        <f t="shared" si="42"/>
        <v>0</v>
      </c>
      <c r="I118" s="44">
        <v>0</v>
      </c>
      <c r="J118" s="44">
        <v>0</v>
      </c>
      <c r="K118" s="44">
        <v>0</v>
      </c>
      <c r="L118" s="44">
        <v>0</v>
      </c>
      <c r="M118" s="44">
        <v>0</v>
      </c>
      <c r="N118" s="44">
        <v>0</v>
      </c>
      <c r="O118" s="164" t="s">
        <v>1093</v>
      </c>
    </row>
    <row r="119" spans="1:15" ht="37.5" customHeight="1">
      <c r="A119" s="329"/>
      <c r="B119" s="441"/>
      <c r="C119" s="442"/>
      <c r="D119" s="443"/>
      <c r="E119" s="329"/>
      <c r="F119" s="157">
        <v>2016</v>
      </c>
      <c r="G119" s="167">
        <f t="shared" si="42"/>
        <v>0</v>
      </c>
      <c r="H119" s="167">
        <f t="shared" si="42"/>
        <v>0</v>
      </c>
      <c r="I119" s="44">
        <v>0</v>
      </c>
      <c r="J119" s="44">
        <v>0</v>
      </c>
      <c r="K119" s="44">
        <v>0</v>
      </c>
      <c r="L119" s="44">
        <v>0</v>
      </c>
      <c r="M119" s="44">
        <v>0</v>
      </c>
      <c r="N119" s="44">
        <v>0</v>
      </c>
      <c r="O119" s="164" t="s">
        <v>1093</v>
      </c>
    </row>
    <row r="120" spans="1:15" ht="37.5" customHeight="1">
      <c r="A120" s="323"/>
      <c r="B120" s="415"/>
      <c r="C120" s="416"/>
      <c r="D120" s="417"/>
      <c r="E120" s="323"/>
      <c r="F120" s="157">
        <v>2017</v>
      </c>
      <c r="G120" s="167">
        <f t="shared" si="42"/>
        <v>0</v>
      </c>
      <c r="H120" s="167">
        <f t="shared" si="42"/>
        <v>0</v>
      </c>
      <c r="I120" s="44">
        <v>0</v>
      </c>
      <c r="J120" s="44">
        <v>0</v>
      </c>
      <c r="K120" s="44">
        <v>0</v>
      </c>
      <c r="L120" s="44">
        <v>0</v>
      </c>
      <c r="M120" s="44">
        <v>0</v>
      </c>
      <c r="N120" s="44">
        <v>0</v>
      </c>
      <c r="O120" s="164" t="s">
        <v>1093</v>
      </c>
    </row>
    <row r="121" spans="1:15" ht="36.75" customHeight="1">
      <c r="A121" s="327" t="s">
        <v>215</v>
      </c>
      <c r="B121" s="409" t="s">
        <v>216</v>
      </c>
      <c r="C121" s="410"/>
      <c r="D121" s="411"/>
      <c r="E121" s="327" t="s">
        <v>217</v>
      </c>
      <c r="F121" s="89" t="s">
        <v>323</v>
      </c>
      <c r="G121" s="3">
        <f>SUM(G122:G126)</f>
        <v>4700</v>
      </c>
      <c r="H121" s="3">
        <f t="shared" ref="H121:N121" si="43">SUM(H122:H126)</f>
        <v>681</v>
      </c>
      <c r="I121" s="3">
        <f t="shared" si="43"/>
        <v>0</v>
      </c>
      <c r="J121" s="3">
        <f t="shared" si="43"/>
        <v>0</v>
      </c>
      <c r="K121" s="3">
        <f t="shared" si="43"/>
        <v>4700</v>
      </c>
      <c r="L121" s="3">
        <f t="shared" si="43"/>
        <v>681</v>
      </c>
      <c r="M121" s="3">
        <f t="shared" si="43"/>
        <v>0</v>
      </c>
      <c r="N121" s="3">
        <f t="shared" si="43"/>
        <v>0</v>
      </c>
      <c r="O121" s="89"/>
    </row>
    <row r="122" spans="1:15" ht="159" customHeight="1">
      <c r="A122" s="328"/>
      <c r="B122" s="412"/>
      <c r="C122" s="413"/>
      <c r="D122" s="414"/>
      <c r="E122" s="328"/>
      <c r="F122" s="89">
        <v>2013</v>
      </c>
      <c r="G122" s="79">
        <f t="shared" ref="G122:H126" si="44">I122+K122+M122</f>
        <v>940</v>
      </c>
      <c r="H122" s="79">
        <f t="shared" si="44"/>
        <v>681</v>
      </c>
      <c r="I122" s="154">
        <v>0</v>
      </c>
      <c r="J122" s="154">
        <v>0</v>
      </c>
      <c r="K122" s="79">
        <v>940</v>
      </c>
      <c r="L122" s="79">
        <v>681</v>
      </c>
      <c r="M122" s="154">
        <v>0</v>
      </c>
      <c r="N122" s="154">
        <v>0</v>
      </c>
      <c r="O122" s="11" t="s">
        <v>469</v>
      </c>
    </row>
    <row r="123" spans="1:15" ht="58.5" customHeight="1">
      <c r="A123" s="328"/>
      <c r="B123" s="412"/>
      <c r="C123" s="413"/>
      <c r="D123" s="414"/>
      <c r="E123" s="328"/>
      <c r="F123" s="89">
        <v>2014</v>
      </c>
      <c r="G123" s="79">
        <f t="shared" si="44"/>
        <v>940</v>
      </c>
      <c r="H123" s="79">
        <f t="shared" si="44"/>
        <v>0</v>
      </c>
      <c r="I123" s="89">
        <v>0</v>
      </c>
      <c r="J123" s="89">
        <v>0</v>
      </c>
      <c r="K123" s="3">
        <v>940</v>
      </c>
      <c r="L123" s="3">
        <v>0</v>
      </c>
      <c r="M123" s="89">
        <v>0</v>
      </c>
      <c r="N123" s="89">
        <v>0</v>
      </c>
      <c r="O123" s="11" t="s">
        <v>470</v>
      </c>
    </row>
    <row r="124" spans="1:15" ht="51.75" customHeight="1">
      <c r="A124" s="329"/>
      <c r="B124" s="412"/>
      <c r="C124" s="413"/>
      <c r="D124" s="414"/>
      <c r="E124" s="329"/>
      <c r="F124" s="89">
        <v>2015</v>
      </c>
      <c r="G124" s="79">
        <f t="shared" si="44"/>
        <v>940</v>
      </c>
      <c r="H124" s="79">
        <f t="shared" si="44"/>
        <v>0</v>
      </c>
      <c r="I124" s="89">
        <v>0</v>
      </c>
      <c r="J124" s="89">
        <v>0</v>
      </c>
      <c r="K124" s="79">
        <v>940</v>
      </c>
      <c r="L124" s="3">
        <v>0</v>
      </c>
      <c r="M124" s="89">
        <v>0</v>
      </c>
      <c r="N124" s="89">
        <v>0</v>
      </c>
      <c r="O124" s="11" t="s">
        <v>607</v>
      </c>
    </row>
    <row r="125" spans="1:15" ht="203.25" customHeight="1">
      <c r="A125" s="329"/>
      <c r="B125" s="412"/>
      <c r="C125" s="413"/>
      <c r="D125" s="414"/>
      <c r="E125" s="329"/>
      <c r="F125" s="89">
        <v>2016</v>
      </c>
      <c r="G125" s="79">
        <f t="shared" si="44"/>
        <v>940</v>
      </c>
      <c r="H125" s="79">
        <f t="shared" si="44"/>
        <v>0</v>
      </c>
      <c r="I125" s="89">
        <v>0</v>
      </c>
      <c r="J125" s="89">
        <v>0</v>
      </c>
      <c r="K125" s="79">
        <v>940</v>
      </c>
      <c r="L125" s="3">
        <v>0</v>
      </c>
      <c r="M125" s="89">
        <v>0</v>
      </c>
      <c r="N125" s="89">
        <v>0</v>
      </c>
      <c r="O125" s="212" t="s">
        <v>1168</v>
      </c>
    </row>
    <row r="126" spans="1:15" ht="60" customHeight="1">
      <c r="A126" s="323"/>
      <c r="B126" s="415"/>
      <c r="C126" s="416"/>
      <c r="D126" s="417"/>
      <c r="E126" s="323"/>
      <c r="F126" s="89">
        <v>2017</v>
      </c>
      <c r="G126" s="79">
        <f t="shared" si="44"/>
        <v>940</v>
      </c>
      <c r="H126" s="79">
        <f t="shared" si="44"/>
        <v>0</v>
      </c>
      <c r="I126" s="89">
        <v>0</v>
      </c>
      <c r="J126" s="89">
        <v>0</v>
      </c>
      <c r="K126" s="79">
        <v>940</v>
      </c>
      <c r="L126" s="3">
        <v>0</v>
      </c>
      <c r="M126" s="89">
        <v>0</v>
      </c>
      <c r="N126" s="89">
        <v>0</v>
      </c>
      <c r="O126" s="11" t="s">
        <v>1302</v>
      </c>
    </row>
    <row r="127" spans="1:15" ht="34.5" customHeight="1">
      <c r="A127" s="327" t="s">
        <v>219</v>
      </c>
      <c r="B127" s="409" t="s">
        <v>220</v>
      </c>
      <c r="C127" s="410"/>
      <c r="D127" s="411"/>
      <c r="E127" s="327" t="s">
        <v>217</v>
      </c>
      <c r="F127" s="89" t="s">
        <v>323</v>
      </c>
      <c r="G127" s="3">
        <f>SUM(G128:G132)</f>
        <v>77280</v>
      </c>
      <c r="H127" s="3">
        <f t="shared" ref="H127:N127" si="45">SUM(H128:H132)</f>
        <v>6874.5</v>
      </c>
      <c r="I127" s="3">
        <f t="shared" si="45"/>
        <v>71280</v>
      </c>
      <c r="J127" s="3">
        <f t="shared" si="45"/>
        <v>0</v>
      </c>
      <c r="K127" s="3">
        <f t="shared" si="45"/>
        <v>6000</v>
      </c>
      <c r="L127" s="3">
        <f t="shared" si="45"/>
        <v>5823.9</v>
      </c>
      <c r="M127" s="3">
        <f t="shared" si="45"/>
        <v>0</v>
      </c>
      <c r="N127" s="3">
        <f t="shared" si="45"/>
        <v>1050.5999999999999</v>
      </c>
      <c r="O127" s="3"/>
    </row>
    <row r="128" spans="1:15" ht="33" customHeight="1">
      <c r="A128" s="328"/>
      <c r="B128" s="412"/>
      <c r="C128" s="413"/>
      <c r="D128" s="414"/>
      <c r="E128" s="328"/>
      <c r="F128" s="89">
        <v>2013</v>
      </c>
      <c r="G128" s="3">
        <f t="shared" ref="G128:N132" si="46">G134+G140</f>
        <v>6000</v>
      </c>
      <c r="H128" s="3">
        <f t="shared" si="46"/>
        <v>4934</v>
      </c>
      <c r="I128" s="3">
        <f t="shared" si="46"/>
        <v>0</v>
      </c>
      <c r="J128" s="3">
        <f t="shared" si="46"/>
        <v>0</v>
      </c>
      <c r="K128" s="3">
        <f t="shared" si="46"/>
        <v>6000</v>
      </c>
      <c r="L128" s="3">
        <f t="shared" si="46"/>
        <v>4934</v>
      </c>
      <c r="M128" s="3">
        <f t="shared" si="46"/>
        <v>0</v>
      </c>
      <c r="N128" s="3">
        <f t="shared" si="46"/>
        <v>0</v>
      </c>
      <c r="O128" s="3"/>
    </row>
    <row r="129" spans="1:15" ht="31.5" customHeight="1">
      <c r="A129" s="328"/>
      <c r="B129" s="412"/>
      <c r="C129" s="413"/>
      <c r="D129" s="414"/>
      <c r="E129" s="328"/>
      <c r="F129" s="89">
        <v>2014</v>
      </c>
      <c r="G129" s="3">
        <f t="shared" si="46"/>
        <v>71280</v>
      </c>
      <c r="H129" s="3">
        <f t="shared" si="46"/>
        <v>0</v>
      </c>
      <c r="I129" s="3">
        <f t="shared" si="46"/>
        <v>71280</v>
      </c>
      <c r="J129" s="3">
        <f t="shared" si="46"/>
        <v>0</v>
      </c>
      <c r="K129" s="3">
        <f t="shared" si="46"/>
        <v>0</v>
      </c>
      <c r="L129" s="3">
        <f t="shared" si="46"/>
        <v>0</v>
      </c>
      <c r="M129" s="3">
        <f t="shared" si="46"/>
        <v>0</v>
      </c>
      <c r="N129" s="3">
        <f t="shared" si="46"/>
        <v>0</v>
      </c>
      <c r="O129" s="3"/>
    </row>
    <row r="130" spans="1:15" ht="32.25" customHeight="1">
      <c r="A130" s="329"/>
      <c r="B130" s="412"/>
      <c r="C130" s="413"/>
      <c r="D130" s="414"/>
      <c r="E130" s="329"/>
      <c r="F130" s="89">
        <v>2015</v>
      </c>
      <c r="G130" s="3">
        <f t="shared" si="46"/>
        <v>0</v>
      </c>
      <c r="H130" s="3">
        <f t="shared" si="46"/>
        <v>0</v>
      </c>
      <c r="I130" s="3">
        <f t="shared" si="46"/>
        <v>0</v>
      </c>
      <c r="J130" s="3">
        <f t="shared" si="46"/>
        <v>0</v>
      </c>
      <c r="K130" s="3">
        <f t="shared" si="46"/>
        <v>0</v>
      </c>
      <c r="L130" s="3">
        <f t="shared" si="46"/>
        <v>0</v>
      </c>
      <c r="M130" s="3">
        <f t="shared" si="46"/>
        <v>0</v>
      </c>
      <c r="N130" s="3">
        <f t="shared" si="46"/>
        <v>0</v>
      </c>
      <c r="O130" s="3"/>
    </row>
    <row r="131" spans="1:15" ht="38.25" customHeight="1">
      <c r="A131" s="329"/>
      <c r="B131" s="412"/>
      <c r="C131" s="413"/>
      <c r="D131" s="414"/>
      <c r="E131" s="329"/>
      <c r="F131" s="89">
        <v>2016</v>
      </c>
      <c r="G131" s="3">
        <f t="shared" si="46"/>
        <v>0</v>
      </c>
      <c r="H131" s="3">
        <f t="shared" si="46"/>
        <v>953.8</v>
      </c>
      <c r="I131" s="3">
        <f t="shared" si="46"/>
        <v>0</v>
      </c>
      <c r="J131" s="3">
        <f t="shared" si="46"/>
        <v>0</v>
      </c>
      <c r="K131" s="3">
        <f t="shared" si="46"/>
        <v>0</v>
      </c>
      <c r="L131" s="3">
        <f t="shared" si="46"/>
        <v>0</v>
      </c>
      <c r="M131" s="3">
        <f t="shared" si="46"/>
        <v>0</v>
      </c>
      <c r="N131" s="3">
        <f t="shared" si="46"/>
        <v>953.8</v>
      </c>
      <c r="O131" s="3"/>
    </row>
    <row r="132" spans="1:15" ht="34.5" customHeight="1">
      <c r="A132" s="323"/>
      <c r="B132" s="415"/>
      <c r="C132" s="416"/>
      <c r="D132" s="417"/>
      <c r="E132" s="323"/>
      <c r="F132" s="89">
        <v>2017</v>
      </c>
      <c r="G132" s="3">
        <f t="shared" si="46"/>
        <v>0</v>
      </c>
      <c r="H132" s="3">
        <f t="shared" si="46"/>
        <v>986.69999999999993</v>
      </c>
      <c r="I132" s="3">
        <f t="shared" si="46"/>
        <v>0</v>
      </c>
      <c r="J132" s="3">
        <f t="shared" si="46"/>
        <v>0</v>
      </c>
      <c r="K132" s="3">
        <f t="shared" si="46"/>
        <v>0</v>
      </c>
      <c r="L132" s="3">
        <f t="shared" si="46"/>
        <v>889.9</v>
      </c>
      <c r="M132" s="3">
        <f t="shared" si="46"/>
        <v>0</v>
      </c>
      <c r="N132" s="3">
        <f t="shared" si="46"/>
        <v>96.8</v>
      </c>
      <c r="O132" s="3"/>
    </row>
    <row r="133" spans="1:15" ht="38.25" customHeight="1">
      <c r="A133" s="354" t="s">
        <v>171</v>
      </c>
      <c r="B133" s="438" t="s">
        <v>221</v>
      </c>
      <c r="C133" s="439"/>
      <c r="D133" s="440"/>
      <c r="E133" s="322" t="s">
        <v>217</v>
      </c>
      <c r="F133" s="157" t="s">
        <v>323</v>
      </c>
      <c r="G133" s="44">
        <f>SUM(G134:G138)</f>
        <v>6000</v>
      </c>
      <c r="H133" s="44">
        <f t="shared" ref="H133:N133" si="47">SUM(H134:H138)</f>
        <v>6874.5</v>
      </c>
      <c r="I133" s="44">
        <f t="shared" si="47"/>
        <v>0</v>
      </c>
      <c r="J133" s="44">
        <f t="shared" si="47"/>
        <v>0</v>
      </c>
      <c r="K133" s="44">
        <f t="shared" si="47"/>
        <v>6000</v>
      </c>
      <c r="L133" s="44">
        <f t="shared" si="47"/>
        <v>5823.9</v>
      </c>
      <c r="M133" s="44">
        <f t="shared" si="47"/>
        <v>0</v>
      </c>
      <c r="N133" s="44">
        <f t="shared" si="47"/>
        <v>1050.5999999999999</v>
      </c>
      <c r="O133" s="44"/>
    </row>
    <row r="134" spans="1:15" ht="202.5" customHeight="1">
      <c r="A134" s="355"/>
      <c r="B134" s="441"/>
      <c r="C134" s="442"/>
      <c r="D134" s="443"/>
      <c r="E134" s="353"/>
      <c r="F134" s="157">
        <v>2013</v>
      </c>
      <c r="G134" s="167">
        <f t="shared" ref="G134:H138" si="48">I134+K134+M134</f>
        <v>6000</v>
      </c>
      <c r="H134" s="167">
        <f t="shared" si="48"/>
        <v>4934</v>
      </c>
      <c r="I134" s="167">
        <v>0</v>
      </c>
      <c r="J134" s="167">
        <v>0</v>
      </c>
      <c r="K134" s="167">
        <v>6000</v>
      </c>
      <c r="L134" s="167">
        <v>4934</v>
      </c>
      <c r="M134" s="167">
        <v>0</v>
      </c>
      <c r="N134" s="213">
        <v>0</v>
      </c>
      <c r="O134" s="11" t="s">
        <v>340</v>
      </c>
    </row>
    <row r="135" spans="1:15" ht="32.25" customHeight="1">
      <c r="A135" s="355"/>
      <c r="B135" s="441"/>
      <c r="C135" s="442"/>
      <c r="D135" s="443"/>
      <c r="E135" s="353"/>
      <c r="F135" s="157">
        <v>2014</v>
      </c>
      <c r="G135" s="167">
        <f t="shared" si="48"/>
        <v>0</v>
      </c>
      <c r="H135" s="167">
        <f t="shared" si="48"/>
        <v>0</v>
      </c>
      <c r="I135" s="44">
        <v>0</v>
      </c>
      <c r="J135" s="44">
        <v>0</v>
      </c>
      <c r="K135" s="44">
        <v>0</v>
      </c>
      <c r="L135" s="44">
        <v>0</v>
      </c>
      <c r="M135" s="44">
        <v>0</v>
      </c>
      <c r="N135" s="44">
        <v>0</v>
      </c>
      <c r="O135" s="10"/>
    </row>
    <row r="136" spans="1:15" ht="35.25" customHeight="1">
      <c r="A136" s="329"/>
      <c r="B136" s="441"/>
      <c r="C136" s="442"/>
      <c r="D136" s="443"/>
      <c r="E136" s="329"/>
      <c r="F136" s="157">
        <v>2015</v>
      </c>
      <c r="G136" s="167">
        <f t="shared" si="48"/>
        <v>0</v>
      </c>
      <c r="H136" s="167">
        <f t="shared" si="48"/>
        <v>0</v>
      </c>
      <c r="I136" s="44">
        <v>0</v>
      </c>
      <c r="J136" s="44">
        <v>0</v>
      </c>
      <c r="K136" s="44">
        <v>0</v>
      </c>
      <c r="L136" s="44">
        <v>0</v>
      </c>
      <c r="M136" s="44">
        <v>0</v>
      </c>
      <c r="N136" s="44">
        <v>0</v>
      </c>
      <c r="O136" s="44"/>
    </row>
    <row r="137" spans="1:15" ht="284.25" customHeight="1">
      <c r="A137" s="329"/>
      <c r="B137" s="441"/>
      <c r="C137" s="442"/>
      <c r="D137" s="443"/>
      <c r="E137" s="329"/>
      <c r="F137" s="157">
        <v>2016</v>
      </c>
      <c r="G137" s="167">
        <f t="shared" si="48"/>
        <v>0</v>
      </c>
      <c r="H137" s="167">
        <f t="shared" si="48"/>
        <v>953.8</v>
      </c>
      <c r="I137" s="3">
        <v>0</v>
      </c>
      <c r="J137" s="44">
        <v>0</v>
      </c>
      <c r="K137" s="44">
        <v>0</v>
      </c>
      <c r="L137" s="13"/>
      <c r="M137" s="44">
        <v>0</v>
      </c>
      <c r="N137" s="13">
        <v>953.8</v>
      </c>
      <c r="O137" s="10" t="s">
        <v>1167</v>
      </c>
    </row>
    <row r="138" spans="1:15" ht="201" customHeight="1">
      <c r="A138" s="323"/>
      <c r="B138" s="415"/>
      <c r="C138" s="416"/>
      <c r="D138" s="417"/>
      <c r="E138" s="323"/>
      <c r="F138" s="157">
        <v>2017</v>
      </c>
      <c r="G138" s="167">
        <f t="shared" si="48"/>
        <v>0</v>
      </c>
      <c r="H138" s="167">
        <f t="shared" si="48"/>
        <v>986.69999999999993</v>
      </c>
      <c r="I138" s="3">
        <v>0</v>
      </c>
      <c r="J138" s="44">
        <v>0</v>
      </c>
      <c r="K138" s="44">
        <v>0</v>
      </c>
      <c r="L138" s="44">
        <v>889.9</v>
      </c>
      <c r="M138" s="44">
        <v>0</v>
      </c>
      <c r="N138" s="13">
        <v>96.8</v>
      </c>
      <c r="O138" s="10" t="s">
        <v>1303</v>
      </c>
    </row>
    <row r="139" spans="1:15" ht="27" customHeight="1">
      <c r="A139" s="322" t="s">
        <v>222</v>
      </c>
      <c r="B139" s="438" t="s">
        <v>223</v>
      </c>
      <c r="C139" s="439"/>
      <c r="D139" s="440"/>
      <c r="E139" s="322" t="s">
        <v>201</v>
      </c>
      <c r="F139" s="157" t="s">
        <v>323</v>
      </c>
      <c r="G139" s="44">
        <f>SUM(G140:G144)</f>
        <v>71280</v>
      </c>
      <c r="H139" s="44">
        <f t="shared" ref="H139:N139" si="49">SUM(H140:H144)</f>
        <v>0</v>
      </c>
      <c r="I139" s="44">
        <f t="shared" si="49"/>
        <v>71280</v>
      </c>
      <c r="J139" s="44">
        <f t="shared" si="49"/>
        <v>0</v>
      </c>
      <c r="K139" s="44">
        <f t="shared" si="49"/>
        <v>0</v>
      </c>
      <c r="L139" s="44">
        <f t="shared" si="49"/>
        <v>0</v>
      </c>
      <c r="M139" s="44">
        <f t="shared" si="49"/>
        <v>0</v>
      </c>
      <c r="N139" s="44">
        <f t="shared" si="49"/>
        <v>0</v>
      </c>
      <c r="O139" s="214"/>
    </row>
    <row r="140" spans="1:15" ht="27.75" customHeight="1">
      <c r="A140" s="353"/>
      <c r="B140" s="441"/>
      <c r="C140" s="442"/>
      <c r="D140" s="443"/>
      <c r="E140" s="353"/>
      <c r="F140" s="157">
        <v>2013</v>
      </c>
      <c r="G140" s="167">
        <f t="shared" ref="G140:H144" si="50">I140+K140+M140</f>
        <v>0</v>
      </c>
      <c r="H140" s="167">
        <f t="shared" si="50"/>
        <v>0</v>
      </c>
      <c r="I140" s="44">
        <v>0</v>
      </c>
      <c r="J140" s="44">
        <v>0</v>
      </c>
      <c r="K140" s="44">
        <v>0</v>
      </c>
      <c r="L140" s="44">
        <v>0</v>
      </c>
      <c r="M140" s="44">
        <v>0</v>
      </c>
      <c r="N140" s="44">
        <v>0</v>
      </c>
      <c r="O140" s="157"/>
    </row>
    <row r="141" spans="1:15" ht="120" customHeight="1">
      <c r="A141" s="353"/>
      <c r="B141" s="441"/>
      <c r="C141" s="442"/>
      <c r="D141" s="443"/>
      <c r="E141" s="353"/>
      <c r="F141" s="157">
        <v>2014</v>
      </c>
      <c r="G141" s="167">
        <f t="shared" si="50"/>
        <v>71280</v>
      </c>
      <c r="H141" s="167">
        <f t="shared" si="50"/>
        <v>0</v>
      </c>
      <c r="I141" s="44">
        <v>71280</v>
      </c>
      <c r="J141" s="44">
        <v>0</v>
      </c>
      <c r="K141" s="157">
        <v>0</v>
      </c>
      <c r="L141" s="157">
        <v>0</v>
      </c>
      <c r="M141" s="157">
        <v>0</v>
      </c>
      <c r="N141" s="157">
        <v>0</v>
      </c>
      <c r="O141" s="10" t="s">
        <v>471</v>
      </c>
    </row>
    <row r="142" spans="1:15" ht="333" customHeight="1">
      <c r="A142" s="329"/>
      <c r="B142" s="441"/>
      <c r="C142" s="442"/>
      <c r="D142" s="443"/>
      <c r="E142" s="329"/>
      <c r="F142" s="157">
        <v>2015</v>
      </c>
      <c r="G142" s="167">
        <f t="shared" si="50"/>
        <v>0</v>
      </c>
      <c r="H142" s="167">
        <f t="shared" si="50"/>
        <v>0</v>
      </c>
      <c r="I142" s="167">
        <v>0</v>
      </c>
      <c r="J142" s="44">
        <v>0</v>
      </c>
      <c r="K142" s="44">
        <v>0</v>
      </c>
      <c r="L142" s="44">
        <v>0</v>
      </c>
      <c r="M142" s="157">
        <v>0</v>
      </c>
      <c r="N142" s="44">
        <v>0</v>
      </c>
      <c r="O142" s="215" t="s">
        <v>668</v>
      </c>
    </row>
    <row r="143" spans="1:15" ht="72" customHeight="1">
      <c r="A143" s="329"/>
      <c r="B143" s="441"/>
      <c r="C143" s="442"/>
      <c r="D143" s="443"/>
      <c r="E143" s="329"/>
      <c r="F143" s="157">
        <v>2016</v>
      </c>
      <c r="G143" s="167">
        <f t="shared" si="50"/>
        <v>0</v>
      </c>
      <c r="H143" s="167">
        <f t="shared" si="50"/>
        <v>0</v>
      </c>
      <c r="I143" s="167">
        <v>0</v>
      </c>
      <c r="J143" s="44">
        <v>0</v>
      </c>
      <c r="K143" s="44">
        <v>0</v>
      </c>
      <c r="L143" s="44">
        <v>0</v>
      </c>
      <c r="M143" s="157">
        <v>0</v>
      </c>
      <c r="N143" s="44">
        <v>0</v>
      </c>
      <c r="O143" s="10" t="s">
        <v>1166</v>
      </c>
    </row>
    <row r="144" spans="1:15" ht="88.5" customHeight="1">
      <c r="A144" s="323"/>
      <c r="B144" s="415"/>
      <c r="C144" s="416"/>
      <c r="D144" s="417"/>
      <c r="E144" s="323"/>
      <c r="F144" s="157">
        <v>2017</v>
      </c>
      <c r="G144" s="167">
        <f t="shared" si="50"/>
        <v>0</v>
      </c>
      <c r="H144" s="167">
        <f t="shared" si="50"/>
        <v>0</v>
      </c>
      <c r="I144" s="3">
        <v>0</v>
      </c>
      <c r="J144" s="44">
        <v>0</v>
      </c>
      <c r="K144" s="44">
        <v>0</v>
      </c>
      <c r="L144" s="44">
        <v>0</v>
      </c>
      <c r="M144" s="44">
        <v>0</v>
      </c>
      <c r="N144" s="13">
        <v>0</v>
      </c>
      <c r="O144" s="10" t="s">
        <v>1182</v>
      </c>
    </row>
    <row r="145" spans="1:15" ht="30" customHeight="1">
      <c r="A145" s="322"/>
      <c r="B145" s="330" t="s">
        <v>179</v>
      </c>
      <c r="C145" s="331"/>
      <c r="D145" s="332"/>
      <c r="E145" s="327"/>
      <c r="F145" s="89" t="s">
        <v>323</v>
      </c>
      <c r="G145" s="3">
        <f t="shared" ref="G145:N145" si="51">SUM(G146:G148)</f>
        <v>909929.8</v>
      </c>
      <c r="H145" s="3">
        <f t="shared" si="51"/>
        <v>227567.7</v>
      </c>
      <c r="I145" s="3">
        <f t="shared" si="51"/>
        <v>729109.8</v>
      </c>
      <c r="J145" s="3">
        <f t="shared" si="51"/>
        <v>158414.70000000001</v>
      </c>
      <c r="K145" s="3">
        <f t="shared" si="51"/>
        <v>8820</v>
      </c>
      <c r="L145" s="3">
        <f t="shared" si="51"/>
        <v>5973</v>
      </c>
      <c r="M145" s="3">
        <f t="shared" si="51"/>
        <v>172000</v>
      </c>
      <c r="N145" s="3">
        <f t="shared" si="51"/>
        <v>63180</v>
      </c>
      <c r="O145" s="216"/>
    </row>
    <row r="146" spans="1:15" ht="30.75" customHeight="1">
      <c r="A146" s="353"/>
      <c r="B146" s="333"/>
      <c r="C146" s="334"/>
      <c r="D146" s="335"/>
      <c r="E146" s="328"/>
      <c r="F146" s="89">
        <v>2013</v>
      </c>
      <c r="G146" s="3">
        <f t="shared" ref="G146:N147" si="52">G12+G74+G98+G122+G128</f>
        <v>496048.8</v>
      </c>
      <c r="H146" s="3">
        <f t="shared" si="52"/>
        <v>224204</v>
      </c>
      <c r="I146" s="3">
        <f t="shared" si="52"/>
        <v>317108.8</v>
      </c>
      <c r="J146" s="3">
        <f t="shared" si="52"/>
        <v>155806</v>
      </c>
      <c r="K146" s="3">
        <f t="shared" si="52"/>
        <v>6940</v>
      </c>
      <c r="L146" s="3">
        <f t="shared" si="52"/>
        <v>5973</v>
      </c>
      <c r="M146" s="3">
        <f t="shared" si="52"/>
        <v>172000</v>
      </c>
      <c r="N146" s="3">
        <f t="shared" si="52"/>
        <v>62425</v>
      </c>
      <c r="O146" s="216"/>
    </row>
    <row r="147" spans="1:15" ht="30" customHeight="1">
      <c r="A147" s="353"/>
      <c r="B147" s="333"/>
      <c r="C147" s="334"/>
      <c r="D147" s="335"/>
      <c r="E147" s="328"/>
      <c r="F147" s="89">
        <v>2014</v>
      </c>
      <c r="G147" s="3">
        <f t="shared" si="52"/>
        <v>228702</v>
      </c>
      <c r="H147" s="3">
        <f t="shared" si="52"/>
        <v>2608.6999999999998</v>
      </c>
      <c r="I147" s="3">
        <f t="shared" si="52"/>
        <v>227762</v>
      </c>
      <c r="J147" s="3">
        <f t="shared" si="52"/>
        <v>2608.6999999999998</v>
      </c>
      <c r="K147" s="3">
        <f t="shared" si="52"/>
        <v>940</v>
      </c>
      <c r="L147" s="3">
        <f t="shared" si="52"/>
        <v>0</v>
      </c>
      <c r="M147" s="3">
        <f t="shared" si="52"/>
        <v>0</v>
      </c>
      <c r="N147" s="3">
        <f t="shared" si="52"/>
        <v>0</v>
      </c>
      <c r="O147" s="3"/>
    </row>
    <row r="148" spans="1:15" ht="35.25" customHeight="1">
      <c r="A148" s="353"/>
      <c r="B148" s="333"/>
      <c r="C148" s="334"/>
      <c r="D148" s="335"/>
      <c r="E148" s="328"/>
      <c r="F148" s="89">
        <v>2015</v>
      </c>
      <c r="G148" s="3">
        <f t="shared" ref="G148:N148" si="53">G14+G76++G100+G124+G130</f>
        <v>185179</v>
      </c>
      <c r="H148" s="3">
        <f t="shared" si="53"/>
        <v>755</v>
      </c>
      <c r="I148" s="3">
        <f t="shared" si="53"/>
        <v>184239</v>
      </c>
      <c r="J148" s="3">
        <f t="shared" si="53"/>
        <v>0</v>
      </c>
      <c r="K148" s="3">
        <f t="shared" si="53"/>
        <v>940</v>
      </c>
      <c r="L148" s="3">
        <f t="shared" si="53"/>
        <v>0</v>
      </c>
      <c r="M148" s="3">
        <f t="shared" si="53"/>
        <v>0</v>
      </c>
      <c r="N148" s="3">
        <f t="shared" si="53"/>
        <v>755</v>
      </c>
      <c r="O148" s="3"/>
    </row>
    <row r="149" spans="1:15" ht="30" customHeight="1">
      <c r="A149" s="353"/>
      <c r="B149" s="333"/>
      <c r="C149" s="334"/>
      <c r="D149" s="335"/>
      <c r="E149" s="328"/>
      <c r="F149" s="89">
        <v>2016</v>
      </c>
      <c r="G149" s="3">
        <f>G15+G77++G101+G125+G131</f>
        <v>85240</v>
      </c>
      <c r="H149" s="3">
        <f>H15+H77++H101+H125+H131</f>
        <v>953.8</v>
      </c>
      <c r="I149" s="3">
        <f>I15+I77+I101+I125+I131</f>
        <v>84300</v>
      </c>
      <c r="J149" s="3">
        <f>J15+J77++J101+J125+J131</f>
        <v>0</v>
      </c>
      <c r="K149" s="3">
        <f>K15+K77++K101+K125+K131</f>
        <v>940</v>
      </c>
      <c r="L149" s="3">
        <f>L15+L77++L101+L125+L131</f>
        <v>0</v>
      </c>
      <c r="M149" s="3">
        <f>M15+M77++M101+M125+M131</f>
        <v>0</v>
      </c>
      <c r="N149" s="3">
        <f>N15+N77++N101+N125+N131</f>
        <v>953.8</v>
      </c>
      <c r="O149" s="3"/>
    </row>
    <row r="150" spans="1:15" ht="32.25" customHeight="1">
      <c r="A150" s="323"/>
      <c r="B150" s="339"/>
      <c r="C150" s="340"/>
      <c r="D150" s="341"/>
      <c r="E150" s="323"/>
      <c r="F150" s="89">
        <v>2017</v>
      </c>
      <c r="G150" s="3">
        <f>G16+G78++G102+G126+G132</f>
        <v>70299</v>
      </c>
      <c r="H150" s="3">
        <f>H16+H78+H102+H120+H132</f>
        <v>31943.100000000002</v>
      </c>
      <c r="I150" s="3">
        <f>I16+I78+I102+I120+I132</f>
        <v>69359</v>
      </c>
      <c r="J150" s="3">
        <f>J16+J78+J102+J120+J132</f>
        <v>9806.7000000000007</v>
      </c>
      <c r="K150" s="3">
        <f>K16+K78++K102+K126+K132</f>
        <v>940</v>
      </c>
      <c r="L150" s="3">
        <f>L16+L78+L102+L120+L132</f>
        <v>1156.2</v>
      </c>
      <c r="M150" s="3">
        <f>M16+M78+M102+M120+M132</f>
        <v>0</v>
      </c>
      <c r="N150" s="3">
        <f>N16+N78+N102+N120+N132</f>
        <v>20980.2</v>
      </c>
      <c r="O150" s="3"/>
    </row>
    <row r="151" spans="1:15" ht="41.25" customHeight="1">
      <c r="A151" s="484" t="s">
        <v>224</v>
      </c>
      <c r="B151" s="484"/>
      <c r="C151" s="484"/>
      <c r="D151" s="484"/>
      <c r="E151" s="484"/>
      <c r="F151" s="484"/>
      <c r="G151" s="484"/>
      <c r="H151" s="484"/>
      <c r="I151" s="484"/>
      <c r="J151" s="484"/>
      <c r="K151" s="484"/>
      <c r="L151" s="484"/>
      <c r="M151" s="484"/>
      <c r="N151" s="484"/>
      <c r="O151" s="484"/>
    </row>
    <row r="152" spans="1:15" ht="36.75" customHeight="1">
      <c r="A152" s="327" t="s">
        <v>225</v>
      </c>
      <c r="B152" s="330" t="s">
        <v>226</v>
      </c>
      <c r="C152" s="331"/>
      <c r="D152" s="332"/>
      <c r="E152" s="327"/>
      <c r="F152" s="89" t="s">
        <v>323</v>
      </c>
      <c r="G152" s="3">
        <f>SUM(G153:G157)</f>
        <v>700169.3</v>
      </c>
      <c r="H152" s="3">
        <f t="shared" ref="H152:N152" si="54">SUM(H153:H157)</f>
        <v>257045.3</v>
      </c>
      <c r="I152" s="3">
        <f t="shared" si="54"/>
        <v>552341</v>
      </c>
      <c r="J152" s="3">
        <f t="shared" si="54"/>
        <v>225854.5</v>
      </c>
      <c r="K152" s="3">
        <f t="shared" si="54"/>
        <v>147828.29999999999</v>
      </c>
      <c r="L152" s="3">
        <f t="shared" si="54"/>
        <v>31190.799999999999</v>
      </c>
      <c r="M152" s="3">
        <f t="shared" si="54"/>
        <v>0</v>
      </c>
      <c r="N152" s="3">
        <f t="shared" si="54"/>
        <v>0</v>
      </c>
      <c r="O152" s="3"/>
    </row>
    <row r="153" spans="1:15" ht="32.25" customHeight="1">
      <c r="A153" s="328"/>
      <c r="B153" s="333"/>
      <c r="C153" s="334"/>
      <c r="D153" s="335"/>
      <c r="E153" s="328"/>
      <c r="F153" s="89">
        <v>2013</v>
      </c>
      <c r="G153" s="3">
        <f t="shared" ref="G153:N153" si="55">G159+G170+G176+G187</f>
        <v>23629.3</v>
      </c>
      <c r="H153" s="3">
        <f t="shared" si="55"/>
        <v>22388</v>
      </c>
      <c r="I153" s="3">
        <f t="shared" si="55"/>
        <v>13985</v>
      </c>
      <c r="J153" s="3">
        <f t="shared" si="55"/>
        <v>19403</v>
      </c>
      <c r="K153" s="3">
        <f t="shared" si="55"/>
        <v>9644.2999999999993</v>
      </c>
      <c r="L153" s="3">
        <f t="shared" si="55"/>
        <v>2985</v>
      </c>
      <c r="M153" s="3">
        <f t="shared" si="55"/>
        <v>0</v>
      </c>
      <c r="N153" s="3">
        <f t="shared" si="55"/>
        <v>0</v>
      </c>
      <c r="O153" s="3"/>
    </row>
    <row r="154" spans="1:15" ht="38.25" customHeight="1">
      <c r="A154" s="328"/>
      <c r="B154" s="333"/>
      <c r="C154" s="334"/>
      <c r="D154" s="335"/>
      <c r="E154" s="328"/>
      <c r="F154" s="89">
        <v>2014</v>
      </c>
      <c r="G154" s="3">
        <f t="shared" ref="G154:N154" si="56">G161+G171+G177+G188</f>
        <v>222200</v>
      </c>
      <c r="H154" s="3">
        <f t="shared" si="56"/>
        <v>1500</v>
      </c>
      <c r="I154" s="3">
        <f t="shared" si="56"/>
        <v>189924</v>
      </c>
      <c r="J154" s="3">
        <f t="shared" si="56"/>
        <v>1500</v>
      </c>
      <c r="K154" s="3">
        <f t="shared" si="56"/>
        <v>32276</v>
      </c>
      <c r="L154" s="3">
        <f t="shared" si="56"/>
        <v>0</v>
      </c>
      <c r="M154" s="3">
        <f t="shared" si="56"/>
        <v>0</v>
      </c>
      <c r="N154" s="3">
        <f t="shared" si="56"/>
        <v>0</v>
      </c>
      <c r="O154" s="3"/>
    </row>
    <row r="155" spans="1:15" ht="36.75" customHeight="1">
      <c r="A155" s="329"/>
      <c r="B155" s="336"/>
      <c r="C155" s="337"/>
      <c r="D155" s="338"/>
      <c r="E155" s="329"/>
      <c r="F155" s="89">
        <v>2015</v>
      </c>
      <c r="G155" s="3">
        <f t="shared" ref="G155:N155" si="57">G162+G172+G179+G189</f>
        <v>417840</v>
      </c>
      <c r="H155" s="3">
        <f t="shared" si="57"/>
        <v>216803</v>
      </c>
      <c r="I155" s="3">
        <f t="shared" si="57"/>
        <v>348432</v>
      </c>
      <c r="J155" s="3">
        <f t="shared" si="57"/>
        <v>203870</v>
      </c>
      <c r="K155" s="3">
        <f t="shared" si="57"/>
        <v>69408</v>
      </c>
      <c r="L155" s="3">
        <f t="shared" si="57"/>
        <v>12933</v>
      </c>
      <c r="M155" s="3">
        <f t="shared" si="57"/>
        <v>0</v>
      </c>
      <c r="N155" s="3">
        <f t="shared" si="57"/>
        <v>0</v>
      </c>
      <c r="O155" s="3"/>
    </row>
    <row r="156" spans="1:15" ht="39.75" customHeight="1">
      <c r="A156" s="329"/>
      <c r="B156" s="336"/>
      <c r="C156" s="337"/>
      <c r="D156" s="338"/>
      <c r="E156" s="329"/>
      <c r="F156" s="89">
        <v>2016</v>
      </c>
      <c r="G156" s="3">
        <f t="shared" ref="G156:N156" si="58">G163+G174+G181+G191</f>
        <v>19000</v>
      </c>
      <c r="H156" s="3">
        <f t="shared" si="58"/>
        <v>8673</v>
      </c>
      <c r="I156" s="3">
        <f t="shared" si="58"/>
        <v>0</v>
      </c>
      <c r="J156" s="3">
        <f t="shared" si="58"/>
        <v>0</v>
      </c>
      <c r="K156" s="3">
        <f t="shared" si="58"/>
        <v>19000</v>
      </c>
      <c r="L156" s="3">
        <f t="shared" si="58"/>
        <v>8673</v>
      </c>
      <c r="M156" s="3">
        <f t="shared" si="58"/>
        <v>0</v>
      </c>
      <c r="N156" s="3">
        <f t="shared" si="58"/>
        <v>0</v>
      </c>
      <c r="O156" s="3"/>
    </row>
    <row r="157" spans="1:15" ht="35.25" customHeight="1">
      <c r="A157" s="323"/>
      <c r="B157" s="339"/>
      <c r="C157" s="340"/>
      <c r="D157" s="341"/>
      <c r="E157" s="323"/>
      <c r="F157" s="89">
        <v>2017</v>
      </c>
      <c r="G157" s="3">
        <f>G164++G174+G181+G191</f>
        <v>17500</v>
      </c>
      <c r="H157" s="3">
        <f t="shared" ref="H157:N157" si="59">H164++H174+H181+H191</f>
        <v>7681.3</v>
      </c>
      <c r="I157" s="3">
        <f t="shared" si="59"/>
        <v>0</v>
      </c>
      <c r="J157" s="3">
        <f t="shared" si="59"/>
        <v>1081.5</v>
      </c>
      <c r="K157" s="3">
        <f t="shared" si="59"/>
        <v>17500</v>
      </c>
      <c r="L157" s="3">
        <f t="shared" si="59"/>
        <v>6599.8</v>
      </c>
      <c r="M157" s="3">
        <f t="shared" si="59"/>
        <v>0</v>
      </c>
      <c r="N157" s="3">
        <f t="shared" si="59"/>
        <v>0</v>
      </c>
      <c r="O157" s="3"/>
    </row>
    <row r="158" spans="1:15" ht="30.75" customHeight="1">
      <c r="A158" s="322" t="s">
        <v>227</v>
      </c>
      <c r="B158" s="347" t="s">
        <v>508</v>
      </c>
      <c r="C158" s="348"/>
      <c r="D158" s="349"/>
      <c r="E158" s="322" t="s">
        <v>25</v>
      </c>
      <c r="F158" s="157" t="s">
        <v>323</v>
      </c>
      <c r="G158" s="44">
        <f>G159+G161+G162+G163</f>
        <v>66129.3</v>
      </c>
      <c r="H158" s="44">
        <f t="shared" ref="H158:N158" si="60">H159+H161+H162+H163</f>
        <v>34276</v>
      </c>
      <c r="I158" s="44">
        <f t="shared" si="60"/>
        <v>13985</v>
      </c>
      <c r="J158" s="44">
        <f t="shared" si="60"/>
        <v>20903</v>
      </c>
      <c r="K158" s="44">
        <f t="shared" si="60"/>
        <v>52144.3</v>
      </c>
      <c r="L158" s="44">
        <f t="shared" si="60"/>
        <v>13373</v>
      </c>
      <c r="M158" s="44">
        <f t="shared" si="60"/>
        <v>0</v>
      </c>
      <c r="N158" s="44">
        <f t="shared" si="60"/>
        <v>0</v>
      </c>
      <c r="O158" s="11"/>
    </row>
    <row r="159" spans="1:15" ht="371.25" customHeight="1">
      <c r="A159" s="323"/>
      <c r="B159" s="359"/>
      <c r="C159" s="360"/>
      <c r="D159" s="361"/>
      <c r="E159" s="323"/>
      <c r="F159" s="157">
        <v>2013</v>
      </c>
      <c r="G159" s="167">
        <f t="shared" ref="G159:H167" si="61">I159+K159+M159</f>
        <v>21129.3</v>
      </c>
      <c r="H159" s="44">
        <f t="shared" si="61"/>
        <v>21900</v>
      </c>
      <c r="I159" s="167">
        <v>13985</v>
      </c>
      <c r="J159" s="167">
        <v>19403</v>
      </c>
      <c r="K159" s="167">
        <v>7144.3</v>
      </c>
      <c r="L159" s="167">
        <v>2497</v>
      </c>
      <c r="M159" s="167">
        <v>0</v>
      </c>
      <c r="N159" s="213">
        <v>0</v>
      </c>
      <c r="O159" s="11" t="s">
        <v>509</v>
      </c>
    </row>
    <row r="160" spans="1:15" ht="213" customHeight="1">
      <c r="A160" s="157"/>
      <c r="B160" s="422" t="s">
        <v>510</v>
      </c>
      <c r="C160" s="423"/>
      <c r="D160" s="424"/>
      <c r="E160" s="159"/>
      <c r="F160" s="159">
        <v>2013</v>
      </c>
      <c r="G160" s="167">
        <f t="shared" si="61"/>
        <v>21129.3</v>
      </c>
      <c r="H160" s="44">
        <f t="shared" si="61"/>
        <v>21570.7</v>
      </c>
      <c r="I160" s="167">
        <v>13985</v>
      </c>
      <c r="J160" s="167">
        <v>19073.7</v>
      </c>
      <c r="K160" s="167">
        <v>7144.3</v>
      </c>
      <c r="L160" s="167">
        <v>2497</v>
      </c>
      <c r="M160" s="167">
        <v>0</v>
      </c>
      <c r="N160" s="213">
        <v>0</v>
      </c>
      <c r="O160" s="11" t="s">
        <v>511</v>
      </c>
    </row>
    <row r="161" spans="1:15" ht="36.75" customHeight="1">
      <c r="A161" s="485"/>
      <c r="B161" s="347" t="s">
        <v>508</v>
      </c>
      <c r="C161" s="348"/>
      <c r="D161" s="349"/>
      <c r="E161" s="159"/>
      <c r="F161" s="157">
        <v>2014</v>
      </c>
      <c r="G161" s="167">
        <f t="shared" si="61"/>
        <v>8000</v>
      </c>
      <c r="H161" s="44">
        <f t="shared" si="61"/>
        <v>1500</v>
      </c>
      <c r="I161" s="44">
        <v>0</v>
      </c>
      <c r="J161" s="44">
        <v>1500</v>
      </c>
      <c r="K161" s="44">
        <v>8000</v>
      </c>
      <c r="L161" s="44">
        <v>0</v>
      </c>
      <c r="M161" s="44">
        <v>0</v>
      </c>
      <c r="N161" s="44">
        <v>0</v>
      </c>
      <c r="O161" s="10"/>
    </row>
    <row r="162" spans="1:15" ht="81.75" customHeight="1">
      <c r="A162" s="329"/>
      <c r="B162" s="336"/>
      <c r="C162" s="337"/>
      <c r="D162" s="338"/>
      <c r="E162" s="322"/>
      <c r="F162" s="157">
        <v>2015</v>
      </c>
      <c r="G162" s="167">
        <f t="shared" si="61"/>
        <v>18000</v>
      </c>
      <c r="H162" s="44">
        <f t="shared" si="61"/>
        <v>2203</v>
      </c>
      <c r="I162" s="44">
        <v>0</v>
      </c>
      <c r="J162" s="44">
        <v>0</v>
      </c>
      <c r="K162" s="44">
        <v>18000</v>
      </c>
      <c r="L162" s="44">
        <v>2203</v>
      </c>
      <c r="M162" s="44">
        <v>0</v>
      </c>
      <c r="N162" s="44">
        <v>0</v>
      </c>
      <c r="O162" s="10" t="s">
        <v>608</v>
      </c>
    </row>
    <row r="163" spans="1:15" ht="77.25" customHeight="1">
      <c r="A163" s="329"/>
      <c r="B163" s="336"/>
      <c r="C163" s="337"/>
      <c r="D163" s="338"/>
      <c r="E163" s="323"/>
      <c r="F163" s="157">
        <v>2016</v>
      </c>
      <c r="G163" s="167">
        <f t="shared" si="61"/>
        <v>19000</v>
      </c>
      <c r="H163" s="44">
        <f t="shared" si="61"/>
        <v>8673</v>
      </c>
      <c r="I163" s="44">
        <v>0</v>
      </c>
      <c r="J163" s="44">
        <v>0</v>
      </c>
      <c r="K163" s="44">
        <v>19000</v>
      </c>
      <c r="L163" s="44">
        <v>8673</v>
      </c>
      <c r="M163" s="44">
        <v>0</v>
      </c>
      <c r="N163" s="44">
        <v>0</v>
      </c>
      <c r="O163" s="10" t="s">
        <v>1073</v>
      </c>
    </row>
    <row r="164" spans="1:15" ht="209.25" customHeight="1">
      <c r="A164" s="323"/>
      <c r="B164" s="339"/>
      <c r="C164" s="340"/>
      <c r="D164" s="341"/>
      <c r="E164" s="155"/>
      <c r="F164" s="157">
        <v>2017</v>
      </c>
      <c r="G164" s="167">
        <f t="shared" si="61"/>
        <v>17500</v>
      </c>
      <c r="H164" s="44">
        <f t="shared" si="61"/>
        <v>7681.3</v>
      </c>
      <c r="I164" s="44">
        <v>0</v>
      </c>
      <c r="J164" s="44">
        <v>1081.5</v>
      </c>
      <c r="K164" s="44">
        <v>17500</v>
      </c>
      <c r="L164" s="44">
        <v>6599.8</v>
      </c>
      <c r="M164" s="44">
        <v>0</v>
      </c>
      <c r="N164" s="44">
        <v>0</v>
      </c>
      <c r="O164" s="10" t="s">
        <v>1281</v>
      </c>
    </row>
    <row r="165" spans="1:15" ht="42" customHeight="1">
      <c r="A165" s="148"/>
      <c r="B165" s="392" t="s">
        <v>512</v>
      </c>
      <c r="C165" s="393"/>
      <c r="D165" s="394"/>
      <c r="E165" s="147"/>
      <c r="F165" s="48"/>
      <c r="G165" s="49"/>
      <c r="H165" s="150"/>
      <c r="I165" s="150"/>
      <c r="J165" s="150"/>
      <c r="K165" s="150"/>
      <c r="L165" s="150"/>
      <c r="M165" s="150"/>
      <c r="N165" s="150"/>
      <c r="O165" s="51"/>
    </row>
    <row r="166" spans="1:15" ht="124.5" customHeight="1">
      <c r="A166" s="145"/>
      <c r="B166" s="402" t="s">
        <v>513</v>
      </c>
      <c r="C166" s="425"/>
      <c r="D166" s="426"/>
      <c r="E166" s="147" t="s">
        <v>514</v>
      </c>
      <c r="F166" s="147">
        <v>2015</v>
      </c>
      <c r="G166" s="49">
        <f t="shared" si="61"/>
        <v>0</v>
      </c>
      <c r="H166" s="49">
        <f t="shared" si="61"/>
        <v>2202.8000000000002</v>
      </c>
      <c r="I166" s="49">
        <v>0</v>
      </c>
      <c r="J166" s="49">
        <v>0</v>
      </c>
      <c r="K166" s="49">
        <v>0</v>
      </c>
      <c r="L166" s="49">
        <v>2202.8000000000002</v>
      </c>
      <c r="M166" s="49">
        <v>0</v>
      </c>
      <c r="N166" s="49">
        <v>0</v>
      </c>
      <c r="O166" s="175" t="s">
        <v>609</v>
      </c>
    </row>
    <row r="167" spans="1:15" ht="204.75" customHeight="1">
      <c r="A167" s="94"/>
      <c r="B167" s="402" t="s">
        <v>686</v>
      </c>
      <c r="C167" s="425"/>
      <c r="D167" s="426"/>
      <c r="E167" s="147" t="s">
        <v>687</v>
      </c>
      <c r="F167" s="48">
        <v>2016</v>
      </c>
      <c r="G167" s="49">
        <f t="shared" si="61"/>
        <v>19000</v>
      </c>
      <c r="H167" s="49">
        <f t="shared" si="61"/>
        <v>8673</v>
      </c>
      <c r="I167" s="150">
        <v>0</v>
      </c>
      <c r="J167" s="150">
        <v>0</v>
      </c>
      <c r="K167" s="150">
        <v>19000</v>
      </c>
      <c r="L167" s="150">
        <v>8673</v>
      </c>
      <c r="M167" s="150">
        <v>0</v>
      </c>
      <c r="N167" s="150">
        <v>0</v>
      </c>
      <c r="O167" s="51" t="s">
        <v>1073</v>
      </c>
    </row>
    <row r="168" spans="1:15" ht="215.25" customHeight="1">
      <c r="A168" s="94"/>
      <c r="B168" s="427" t="s">
        <v>1183</v>
      </c>
      <c r="C168" s="428"/>
      <c r="D168" s="429"/>
      <c r="E168" s="147"/>
      <c r="F168" s="48">
        <v>2017</v>
      </c>
      <c r="G168" s="49">
        <f t="shared" ref="G168" si="62">I168+K168+M168</f>
        <v>17500</v>
      </c>
      <c r="H168" s="150">
        <f t="shared" ref="H168" si="63">J168+L168+N168</f>
        <v>7681.3</v>
      </c>
      <c r="I168" s="150">
        <v>0</v>
      </c>
      <c r="J168" s="150">
        <v>1081.5</v>
      </c>
      <c r="K168" s="150">
        <v>17500</v>
      </c>
      <c r="L168" s="150">
        <v>6599.8</v>
      </c>
      <c r="M168" s="150">
        <v>0</v>
      </c>
      <c r="N168" s="150">
        <v>0</v>
      </c>
      <c r="O168" s="51" t="s">
        <v>1281</v>
      </c>
    </row>
    <row r="169" spans="1:15" ht="30" customHeight="1">
      <c r="A169" s="376" t="s">
        <v>228</v>
      </c>
      <c r="B169" s="483" t="s">
        <v>229</v>
      </c>
      <c r="C169" s="483"/>
      <c r="D169" s="483"/>
      <c r="E169" s="376" t="s">
        <v>230</v>
      </c>
      <c r="F169" s="157" t="s">
        <v>323</v>
      </c>
      <c r="G169" s="44">
        <f>SUM(G170:G174)</f>
        <v>2500</v>
      </c>
      <c r="H169" s="44">
        <f t="shared" ref="H169:N169" si="64">SUM(H170:H174)</f>
        <v>488</v>
      </c>
      <c r="I169" s="44">
        <f t="shared" si="64"/>
        <v>0</v>
      </c>
      <c r="J169" s="44">
        <f t="shared" si="64"/>
        <v>0</v>
      </c>
      <c r="K169" s="44">
        <f t="shared" si="64"/>
        <v>2500</v>
      </c>
      <c r="L169" s="44">
        <f t="shared" si="64"/>
        <v>488</v>
      </c>
      <c r="M169" s="44">
        <f t="shared" si="64"/>
        <v>0</v>
      </c>
      <c r="N169" s="44">
        <f t="shared" si="64"/>
        <v>0</v>
      </c>
      <c r="O169" s="44"/>
    </row>
    <row r="170" spans="1:15" ht="84.75" customHeight="1">
      <c r="A170" s="376"/>
      <c r="B170" s="483"/>
      <c r="C170" s="483"/>
      <c r="D170" s="483"/>
      <c r="E170" s="376"/>
      <c r="F170" s="157">
        <v>2013</v>
      </c>
      <c r="G170" s="167">
        <f t="shared" ref="G170:H174" si="65">I170+K170+M170</f>
        <v>2500</v>
      </c>
      <c r="H170" s="44">
        <f t="shared" si="65"/>
        <v>488</v>
      </c>
      <c r="I170" s="159">
        <v>0</v>
      </c>
      <c r="J170" s="159">
        <v>0</v>
      </c>
      <c r="K170" s="159">
        <v>2500</v>
      </c>
      <c r="L170" s="159">
        <v>488</v>
      </c>
      <c r="M170" s="159">
        <v>0</v>
      </c>
      <c r="N170" s="159">
        <v>0</v>
      </c>
      <c r="O170" s="212" t="s">
        <v>472</v>
      </c>
    </row>
    <row r="171" spans="1:15" ht="29.25" customHeight="1">
      <c r="A171" s="376"/>
      <c r="B171" s="483"/>
      <c r="C171" s="483"/>
      <c r="D171" s="483"/>
      <c r="E171" s="376"/>
      <c r="F171" s="157">
        <v>2014</v>
      </c>
      <c r="G171" s="167">
        <f t="shared" si="65"/>
        <v>0</v>
      </c>
      <c r="H171" s="44">
        <f t="shared" si="65"/>
        <v>0</v>
      </c>
      <c r="I171" s="157">
        <v>0</v>
      </c>
      <c r="J171" s="157">
        <v>0</v>
      </c>
      <c r="K171" s="157">
        <v>0</v>
      </c>
      <c r="L171" s="157">
        <v>0</v>
      </c>
      <c r="M171" s="157">
        <v>0</v>
      </c>
      <c r="N171" s="157">
        <v>0</v>
      </c>
      <c r="O171" s="164" t="s">
        <v>515</v>
      </c>
    </row>
    <row r="172" spans="1:15" ht="30" customHeight="1">
      <c r="A172" s="377"/>
      <c r="B172" s="379"/>
      <c r="C172" s="379"/>
      <c r="D172" s="379"/>
      <c r="E172" s="377"/>
      <c r="F172" s="157">
        <v>2015</v>
      </c>
      <c r="G172" s="167">
        <f t="shared" si="65"/>
        <v>0</v>
      </c>
      <c r="H172" s="44">
        <f t="shared" si="65"/>
        <v>0</v>
      </c>
      <c r="I172" s="157">
        <v>0</v>
      </c>
      <c r="J172" s="157">
        <v>0</v>
      </c>
      <c r="K172" s="157">
        <v>0</v>
      </c>
      <c r="L172" s="157">
        <v>0</v>
      </c>
      <c r="M172" s="157">
        <v>0</v>
      </c>
      <c r="N172" s="157">
        <v>0</v>
      </c>
      <c r="O172" s="164" t="s">
        <v>515</v>
      </c>
    </row>
    <row r="173" spans="1:15" ht="38.25" customHeight="1">
      <c r="A173" s="377"/>
      <c r="B173" s="379"/>
      <c r="C173" s="379"/>
      <c r="D173" s="379"/>
      <c r="E173" s="377"/>
      <c r="F173" s="157">
        <v>2016</v>
      </c>
      <c r="G173" s="167">
        <f t="shared" si="65"/>
        <v>0</v>
      </c>
      <c r="H173" s="44">
        <f t="shared" si="65"/>
        <v>0</v>
      </c>
      <c r="I173" s="157">
        <v>0</v>
      </c>
      <c r="J173" s="157">
        <v>0</v>
      </c>
      <c r="K173" s="157">
        <v>0</v>
      </c>
      <c r="L173" s="157">
        <v>0</v>
      </c>
      <c r="M173" s="157">
        <v>0</v>
      </c>
      <c r="N173" s="157">
        <v>0</v>
      </c>
      <c r="O173" s="164" t="s">
        <v>515</v>
      </c>
    </row>
    <row r="174" spans="1:15" ht="29.25" customHeight="1">
      <c r="A174" s="377"/>
      <c r="B174" s="379"/>
      <c r="C174" s="379"/>
      <c r="D174" s="379"/>
      <c r="E174" s="377"/>
      <c r="F174" s="157">
        <v>2017</v>
      </c>
      <c r="G174" s="167">
        <f t="shared" si="65"/>
        <v>0</v>
      </c>
      <c r="H174" s="44">
        <f t="shared" si="65"/>
        <v>0</v>
      </c>
      <c r="I174" s="157">
        <v>0</v>
      </c>
      <c r="J174" s="157">
        <v>0</v>
      </c>
      <c r="K174" s="157">
        <v>0</v>
      </c>
      <c r="L174" s="157">
        <v>0</v>
      </c>
      <c r="M174" s="157">
        <v>0</v>
      </c>
      <c r="N174" s="157">
        <v>0</v>
      </c>
      <c r="O174" s="164" t="s">
        <v>515</v>
      </c>
    </row>
    <row r="175" spans="1:15" ht="37.5" customHeight="1">
      <c r="A175" s="376" t="s">
        <v>231</v>
      </c>
      <c r="B175" s="347" t="s">
        <v>232</v>
      </c>
      <c r="C175" s="348"/>
      <c r="D175" s="349"/>
      <c r="E175" s="376" t="s">
        <v>233</v>
      </c>
      <c r="F175" s="157" t="s">
        <v>323</v>
      </c>
      <c r="G175" s="44">
        <f>G176+G177+G179+G181</f>
        <v>542640</v>
      </c>
      <c r="H175" s="44">
        <f t="shared" ref="H175:N175" si="66">H176+H177+H179+H181</f>
        <v>214600</v>
      </c>
      <c r="I175" s="44">
        <f t="shared" si="66"/>
        <v>488376</v>
      </c>
      <c r="J175" s="44">
        <f t="shared" si="66"/>
        <v>203870</v>
      </c>
      <c r="K175" s="44">
        <f t="shared" si="66"/>
        <v>54264</v>
      </c>
      <c r="L175" s="44">
        <f t="shared" si="66"/>
        <v>10730</v>
      </c>
      <c r="M175" s="44">
        <f t="shared" si="66"/>
        <v>0</v>
      </c>
      <c r="N175" s="44">
        <f t="shared" si="66"/>
        <v>0</v>
      </c>
      <c r="O175" s="44"/>
    </row>
    <row r="176" spans="1:15" ht="27" customHeight="1">
      <c r="A176" s="376"/>
      <c r="B176" s="350"/>
      <c r="C176" s="351"/>
      <c r="D176" s="352"/>
      <c r="E176" s="376"/>
      <c r="F176" s="157">
        <v>2013</v>
      </c>
      <c r="G176" s="167">
        <f t="shared" ref="G176:H181" si="67">I176+K176+M176</f>
        <v>0</v>
      </c>
      <c r="H176" s="44">
        <f t="shared" si="67"/>
        <v>0</v>
      </c>
      <c r="I176" s="44">
        <v>0</v>
      </c>
      <c r="J176" s="44">
        <v>0</v>
      </c>
      <c r="K176" s="44">
        <v>0</v>
      </c>
      <c r="L176" s="44">
        <v>0</v>
      </c>
      <c r="M176" s="44">
        <v>0</v>
      </c>
      <c r="N176" s="44">
        <v>0</v>
      </c>
      <c r="O176" s="44"/>
    </row>
    <row r="177" spans="1:15" ht="153" customHeight="1">
      <c r="A177" s="376"/>
      <c r="B177" s="359"/>
      <c r="C177" s="360"/>
      <c r="D177" s="361"/>
      <c r="E177" s="376"/>
      <c r="F177" s="157">
        <v>2014</v>
      </c>
      <c r="G177" s="167">
        <f t="shared" si="67"/>
        <v>199920</v>
      </c>
      <c r="H177" s="44">
        <f t="shared" si="67"/>
        <v>0</v>
      </c>
      <c r="I177" s="44">
        <v>179928</v>
      </c>
      <c r="J177" s="44">
        <v>0</v>
      </c>
      <c r="K177" s="44">
        <v>19992</v>
      </c>
      <c r="L177" s="44">
        <v>0</v>
      </c>
      <c r="M177" s="44">
        <v>0</v>
      </c>
      <c r="N177" s="44">
        <v>0</v>
      </c>
      <c r="O177" s="10" t="s">
        <v>473</v>
      </c>
    </row>
    <row r="178" spans="1:15" ht="222.75" customHeight="1">
      <c r="A178" s="157"/>
      <c r="B178" s="422" t="s">
        <v>516</v>
      </c>
      <c r="C178" s="423"/>
      <c r="D178" s="424"/>
      <c r="E178" s="157" t="s">
        <v>57</v>
      </c>
      <c r="F178" s="157">
        <v>2014</v>
      </c>
      <c r="G178" s="167">
        <f t="shared" si="67"/>
        <v>199920</v>
      </c>
      <c r="H178" s="44">
        <f t="shared" si="67"/>
        <v>0</v>
      </c>
      <c r="I178" s="44">
        <v>179928</v>
      </c>
      <c r="J178" s="44">
        <v>0</v>
      </c>
      <c r="K178" s="44">
        <v>19992</v>
      </c>
      <c r="L178" s="44">
        <v>0</v>
      </c>
      <c r="M178" s="44">
        <v>0</v>
      </c>
      <c r="N178" s="44">
        <v>0</v>
      </c>
      <c r="O178" s="10" t="s">
        <v>663</v>
      </c>
    </row>
    <row r="179" spans="1:15" ht="62.25" customHeight="1">
      <c r="A179" s="322"/>
      <c r="B179" s="347" t="s">
        <v>517</v>
      </c>
      <c r="C179" s="380"/>
      <c r="D179" s="381"/>
      <c r="E179" s="376" t="s">
        <v>233</v>
      </c>
      <c r="F179" s="157">
        <v>2015</v>
      </c>
      <c r="G179" s="167">
        <f t="shared" si="67"/>
        <v>342720</v>
      </c>
      <c r="H179" s="44">
        <f t="shared" si="67"/>
        <v>214600</v>
      </c>
      <c r="I179" s="44">
        <v>308448</v>
      </c>
      <c r="J179" s="44">
        <v>203870</v>
      </c>
      <c r="K179" s="44">
        <v>34272</v>
      </c>
      <c r="L179" s="44">
        <v>10730</v>
      </c>
      <c r="M179" s="44">
        <v>0</v>
      </c>
      <c r="N179" s="44">
        <v>0</v>
      </c>
      <c r="O179" s="10" t="s">
        <v>736</v>
      </c>
    </row>
    <row r="180" spans="1:15" ht="136.5" customHeight="1">
      <c r="A180" s="353"/>
      <c r="B180" s="350"/>
      <c r="C180" s="337"/>
      <c r="D180" s="338"/>
      <c r="E180" s="376"/>
      <c r="F180" s="157">
        <v>2016</v>
      </c>
      <c r="G180" s="167">
        <f t="shared" si="67"/>
        <v>0</v>
      </c>
      <c r="H180" s="44">
        <f t="shared" si="67"/>
        <v>0</v>
      </c>
      <c r="I180" s="44">
        <v>0</v>
      </c>
      <c r="J180" s="44">
        <v>0</v>
      </c>
      <c r="K180" s="44">
        <v>0</v>
      </c>
      <c r="L180" s="44">
        <v>0</v>
      </c>
      <c r="M180" s="44">
        <v>0</v>
      </c>
      <c r="N180" s="44">
        <v>0</v>
      </c>
      <c r="O180" s="10" t="s">
        <v>737</v>
      </c>
    </row>
    <row r="181" spans="1:15" ht="260.25" customHeight="1">
      <c r="A181" s="323"/>
      <c r="B181" s="339"/>
      <c r="C181" s="340"/>
      <c r="D181" s="341"/>
      <c r="E181" s="376"/>
      <c r="F181" s="157">
        <v>2017</v>
      </c>
      <c r="G181" s="167">
        <f t="shared" si="67"/>
        <v>0</v>
      </c>
      <c r="H181" s="44">
        <f t="shared" si="67"/>
        <v>0</v>
      </c>
      <c r="I181" s="44">
        <v>0</v>
      </c>
      <c r="J181" s="44">
        <v>0</v>
      </c>
      <c r="K181" s="44">
        <v>0</v>
      </c>
      <c r="L181" s="44">
        <v>0</v>
      </c>
      <c r="M181" s="44">
        <v>0</v>
      </c>
      <c r="N181" s="44">
        <v>0</v>
      </c>
      <c r="O181" s="10" t="s">
        <v>1282</v>
      </c>
    </row>
    <row r="182" spans="1:15" ht="38.25" customHeight="1">
      <c r="A182" s="48"/>
      <c r="B182" s="392" t="s">
        <v>512</v>
      </c>
      <c r="C182" s="393"/>
      <c r="D182" s="394"/>
      <c r="E182" s="48"/>
      <c r="F182" s="48"/>
      <c r="G182" s="49"/>
      <c r="H182" s="150"/>
      <c r="I182" s="150"/>
      <c r="J182" s="150"/>
      <c r="K182" s="150"/>
      <c r="L182" s="150"/>
      <c r="M182" s="150"/>
      <c r="N182" s="150"/>
      <c r="O182" s="217"/>
    </row>
    <row r="183" spans="1:15" ht="29.25" customHeight="1">
      <c r="A183" s="369"/>
      <c r="B183" s="402" t="s">
        <v>517</v>
      </c>
      <c r="C183" s="425"/>
      <c r="D183" s="426"/>
      <c r="E183" s="369" t="s">
        <v>518</v>
      </c>
      <c r="F183" s="48">
        <v>2015</v>
      </c>
      <c r="G183" s="49">
        <f t="shared" ref="G183:H185" si="68">I183+K183+M183</f>
        <v>342720</v>
      </c>
      <c r="H183" s="150">
        <f t="shared" si="68"/>
        <v>214600</v>
      </c>
      <c r="I183" s="150">
        <v>308448</v>
      </c>
      <c r="J183" s="150">
        <v>203870</v>
      </c>
      <c r="K183" s="150">
        <v>34272</v>
      </c>
      <c r="L183" s="150">
        <v>10730</v>
      </c>
      <c r="M183" s="150">
        <v>0</v>
      </c>
      <c r="N183" s="150">
        <v>0</v>
      </c>
      <c r="O183" s="176"/>
    </row>
    <row r="184" spans="1:15" ht="132.75" customHeight="1">
      <c r="A184" s="371"/>
      <c r="B184" s="486"/>
      <c r="C184" s="487"/>
      <c r="D184" s="488"/>
      <c r="E184" s="371"/>
      <c r="F184" s="48">
        <v>2016</v>
      </c>
      <c r="G184" s="49">
        <f t="shared" si="68"/>
        <v>0</v>
      </c>
      <c r="H184" s="150">
        <f t="shared" si="68"/>
        <v>0</v>
      </c>
      <c r="I184" s="150">
        <v>0</v>
      </c>
      <c r="J184" s="150">
        <v>0</v>
      </c>
      <c r="K184" s="150">
        <v>0</v>
      </c>
      <c r="L184" s="150">
        <v>0</v>
      </c>
      <c r="M184" s="150">
        <v>0</v>
      </c>
      <c r="N184" s="150">
        <v>0</v>
      </c>
      <c r="O184" s="51" t="s">
        <v>737</v>
      </c>
    </row>
    <row r="185" spans="1:15" ht="271.5" customHeight="1">
      <c r="A185" s="401"/>
      <c r="B185" s="405"/>
      <c r="C185" s="406"/>
      <c r="D185" s="407"/>
      <c r="E185" s="401"/>
      <c r="F185" s="48">
        <v>2017</v>
      </c>
      <c r="G185" s="49">
        <f t="shared" si="68"/>
        <v>0</v>
      </c>
      <c r="H185" s="150">
        <f t="shared" si="68"/>
        <v>0</v>
      </c>
      <c r="I185" s="150">
        <v>0</v>
      </c>
      <c r="J185" s="150">
        <v>0</v>
      </c>
      <c r="K185" s="150">
        <v>0</v>
      </c>
      <c r="L185" s="150">
        <v>0</v>
      </c>
      <c r="M185" s="150">
        <v>0</v>
      </c>
      <c r="N185" s="150">
        <v>0</v>
      </c>
      <c r="O185" s="51" t="s">
        <v>1282</v>
      </c>
    </row>
    <row r="186" spans="1:15" s="195" customFormat="1" ht="30.75" customHeight="1">
      <c r="A186" s="369" t="s">
        <v>234</v>
      </c>
      <c r="B186" s="402" t="s">
        <v>235</v>
      </c>
      <c r="C186" s="425"/>
      <c r="D186" s="426"/>
      <c r="E186" s="369" t="s">
        <v>236</v>
      </c>
      <c r="F186" s="48" t="s">
        <v>323</v>
      </c>
      <c r="G186" s="150">
        <f>SUM(G187:G191)</f>
        <v>71400</v>
      </c>
      <c r="H186" s="150">
        <f t="shared" ref="H186:N186" si="69">SUM(H187:H191)</f>
        <v>0</v>
      </c>
      <c r="I186" s="150">
        <f t="shared" si="69"/>
        <v>49980</v>
      </c>
      <c r="J186" s="150">
        <f t="shared" si="69"/>
        <v>0</v>
      </c>
      <c r="K186" s="150">
        <f t="shared" si="69"/>
        <v>21420</v>
      </c>
      <c r="L186" s="150">
        <f t="shared" si="69"/>
        <v>0</v>
      </c>
      <c r="M186" s="150">
        <f t="shared" si="69"/>
        <v>0</v>
      </c>
      <c r="N186" s="150">
        <f t="shared" si="69"/>
        <v>0</v>
      </c>
      <c r="O186" s="217"/>
    </row>
    <row r="187" spans="1:15" s="195" customFormat="1" ht="32.25" customHeight="1">
      <c r="A187" s="370"/>
      <c r="B187" s="489"/>
      <c r="C187" s="490"/>
      <c r="D187" s="491"/>
      <c r="E187" s="370"/>
      <c r="F187" s="48">
        <v>2013</v>
      </c>
      <c r="G187" s="49">
        <f t="shared" ref="G187:H191" si="70">I187+K187+M187</f>
        <v>0</v>
      </c>
      <c r="H187" s="150">
        <f t="shared" si="70"/>
        <v>0</v>
      </c>
      <c r="I187" s="150">
        <v>0</v>
      </c>
      <c r="J187" s="150">
        <v>0</v>
      </c>
      <c r="K187" s="150">
        <v>0</v>
      </c>
      <c r="L187" s="150">
        <v>0</v>
      </c>
      <c r="M187" s="150">
        <v>0</v>
      </c>
      <c r="N187" s="150">
        <v>0</v>
      </c>
      <c r="O187" s="150"/>
    </row>
    <row r="188" spans="1:15" s="195" customFormat="1" ht="48" customHeight="1">
      <c r="A188" s="370"/>
      <c r="B188" s="489"/>
      <c r="C188" s="490"/>
      <c r="D188" s="491"/>
      <c r="E188" s="370"/>
      <c r="F188" s="48">
        <v>2014</v>
      </c>
      <c r="G188" s="49">
        <f t="shared" si="70"/>
        <v>14280</v>
      </c>
      <c r="H188" s="150">
        <f t="shared" si="70"/>
        <v>0</v>
      </c>
      <c r="I188" s="150">
        <v>9996</v>
      </c>
      <c r="J188" s="150">
        <v>0</v>
      </c>
      <c r="K188" s="150">
        <v>4284</v>
      </c>
      <c r="L188" s="150">
        <v>0</v>
      </c>
      <c r="M188" s="150">
        <v>0</v>
      </c>
      <c r="N188" s="150">
        <v>0</v>
      </c>
      <c r="O188" s="51" t="s">
        <v>474</v>
      </c>
    </row>
    <row r="189" spans="1:15" s="195" customFormat="1" ht="133.5" customHeight="1">
      <c r="A189" s="370"/>
      <c r="B189" s="489"/>
      <c r="C189" s="490"/>
      <c r="D189" s="491"/>
      <c r="E189" s="370"/>
      <c r="F189" s="48">
        <v>2015</v>
      </c>
      <c r="G189" s="49">
        <f t="shared" si="70"/>
        <v>57120</v>
      </c>
      <c r="H189" s="150">
        <f t="shared" si="70"/>
        <v>0</v>
      </c>
      <c r="I189" s="150">
        <v>39984</v>
      </c>
      <c r="J189" s="150">
        <v>0</v>
      </c>
      <c r="K189" s="150">
        <v>17136</v>
      </c>
      <c r="L189" s="150">
        <v>0</v>
      </c>
      <c r="M189" s="150">
        <v>0</v>
      </c>
      <c r="N189" s="150">
        <v>0</v>
      </c>
      <c r="O189" s="51" t="s">
        <v>519</v>
      </c>
    </row>
    <row r="190" spans="1:15" s="195" customFormat="1" ht="99.75" customHeight="1">
      <c r="A190" s="370"/>
      <c r="B190" s="489"/>
      <c r="C190" s="490"/>
      <c r="D190" s="491"/>
      <c r="E190" s="370"/>
      <c r="F190" s="48">
        <v>2016</v>
      </c>
      <c r="G190" s="49">
        <f t="shared" si="70"/>
        <v>0</v>
      </c>
      <c r="H190" s="150">
        <f t="shared" si="70"/>
        <v>0</v>
      </c>
      <c r="I190" s="150">
        <v>0</v>
      </c>
      <c r="J190" s="150">
        <v>0</v>
      </c>
      <c r="K190" s="150">
        <v>0</v>
      </c>
      <c r="L190" s="150">
        <v>0</v>
      </c>
      <c r="M190" s="150">
        <v>0</v>
      </c>
      <c r="N190" s="150">
        <v>0</v>
      </c>
      <c r="O190" s="51" t="s">
        <v>1074</v>
      </c>
    </row>
    <row r="191" spans="1:15" s="195" customFormat="1" ht="102.75" customHeight="1">
      <c r="A191" s="401"/>
      <c r="B191" s="405"/>
      <c r="C191" s="406"/>
      <c r="D191" s="407"/>
      <c r="E191" s="401"/>
      <c r="F191" s="48">
        <v>2017</v>
      </c>
      <c r="G191" s="49">
        <f t="shared" si="70"/>
        <v>0</v>
      </c>
      <c r="H191" s="150">
        <f t="shared" si="70"/>
        <v>0</v>
      </c>
      <c r="I191" s="150">
        <v>0</v>
      </c>
      <c r="J191" s="150">
        <v>0</v>
      </c>
      <c r="K191" s="150">
        <v>0</v>
      </c>
      <c r="L191" s="150">
        <v>0</v>
      </c>
      <c r="M191" s="150">
        <v>0</v>
      </c>
      <c r="N191" s="150">
        <v>0</v>
      </c>
      <c r="O191" s="51" t="s">
        <v>1283</v>
      </c>
    </row>
    <row r="192" spans="1:15" ht="41.25" customHeight="1">
      <c r="A192" s="156"/>
      <c r="B192" s="392" t="s">
        <v>512</v>
      </c>
      <c r="C192" s="393"/>
      <c r="D192" s="394"/>
      <c r="E192" s="156"/>
      <c r="F192" s="48"/>
      <c r="G192" s="49"/>
      <c r="H192" s="150"/>
      <c r="I192" s="150"/>
      <c r="J192" s="150"/>
      <c r="K192" s="150"/>
      <c r="L192" s="150"/>
      <c r="M192" s="150"/>
      <c r="N192" s="150"/>
      <c r="O192" s="51"/>
    </row>
    <row r="193" spans="1:15" ht="149.25" customHeight="1">
      <c r="A193" s="369"/>
      <c r="B193" s="402" t="s">
        <v>520</v>
      </c>
      <c r="C193" s="403"/>
      <c r="D193" s="404"/>
      <c r="E193" s="369" t="s">
        <v>521</v>
      </c>
      <c r="F193" s="48">
        <v>2015</v>
      </c>
      <c r="G193" s="49">
        <f>I193+K193+M193</f>
        <v>4057</v>
      </c>
      <c r="H193" s="150">
        <f>J193+L193+N193</f>
        <v>0</v>
      </c>
      <c r="I193" s="150">
        <v>0</v>
      </c>
      <c r="J193" s="150">
        <v>0</v>
      </c>
      <c r="K193" s="150">
        <v>4057</v>
      </c>
      <c r="L193" s="150">
        <v>0</v>
      </c>
      <c r="M193" s="150">
        <v>0</v>
      </c>
      <c r="N193" s="150">
        <v>0</v>
      </c>
      <c r="O193" s="51" t="s">
        <v>662</v>
      </c>
    </row>
    <row r="194" spans="1:15" ht="100.5" customHeight="1">
      <c r="A194" s="370"/>
      <c r="B194" s="489"/>
      <c r="C194" s="492"/>
      <c r="D194" s="488"/>
      <c r="E194" s="370"/>
      <c r="F194" s="48">
        <v>2016</v>
      </c>
      <c r="G194" s="49">
        <f t="shared" ref="G194:H195" si="71">I194+K194+M194</f>
        <v>0</v>
      </c>
      <c r="H194" s="150">
        <f t="shared" si="71"/>
        <v>0</v>
      </c>
      <c r="I194" s="150">
        <v>0</v>
      </c>
      <c r="J194" s="150">
        <v>0</v>
      </c>
      <c r="K194" s="150">
        <v>0</v>
      </c>
      <c r="L194" s="150">
        <v>0</v>
      </c>
      <c r="M194" s="150">
        <v>0</v>
      </c>
      <c r="N194" s="150">
        <v>0</v>
      </c>
      <c r="O194" s="51" t="s">
        <v>1074</v>
      </c>
    </row>
    <row r="195" spans="1:15" ht="105.75" customHeight="1">
      <c r="A195" s="401"/>
      <c r="B195" s="405"/>
      <c r="C195" s="406"/>
      <c r="D195" s="407"/>
      <c r="E195" s="401"/>
      <c r="F195" s="48">
        <v>2017</v>
      </c>
      <c r="G195" s="49">
        <f t="shared" si="71"/>
        <v>0</v>
      </c>
      <c r="H195" s="50">
        <f t="shared" si="71"/>
        <v>0</v>
      </c>
      <c r="I195" s="50">
        <v>0</v>
      </c>
      <c r="J195" s="150">
        <v>0</v>
      </c>
      <c r="K195" s="150">
        <v>0</v>
      </c>
      <c r="L195" s="150">
        <v>0</v>
      </c>
      <c r="M195" s="150">
        <v>0</v>
      </c>
      <c r="N195" s="150">
        <v>0</v>
      </c>
      <c r="O195" s="51" t="s">
        <v>1283</v>
      </c>
    </row>
    <row r="196" spans="1:15" ht="27.75" customHeight="1">
      <c r="A196" s="327" t="s">
        <v>237</v>
      </c>
      <c r="B196" s="330" t="s">
        <v>238</v>
      </c>
      <c r="C196" s="331"/>
      <c r="D196" s="332"/>
      <c r="E196" s="327" t="s">
        <v>217</v>
      </c>
      <c r="F196" s="89" t="s">
        <v>323</v>
      </c>
      <c r="G196" s="3">
        <f>SUM(G197:G201)</f>
        <v>140265</v>
      </c>
      <c r="H196" s="3">
        <f t="shared" ref="H196:N196" si="72">SUM(H197:H201)</f>
        <v>42359.7</v>
      </c>
      <c r="I196" s="3">
        <f t="shared" si="72"/>
        <v>9278</v>
      </c>
      <c r="J196" s="3">
        <f t="shared" si="72"/>
        <v>22800.2</v>
      </c>
      <c r="K196" s="3">
        <f t="shared" si="72"/>
        <v>130987</v>
      </c>
      <c r="L196" s="3">
        <f t="shared" si="72"/>
        <v>19559.5</v>
      </c>
      <c r="M196" s="3">
        <f t="shared" si="72"/>
        <v>0</v>
      </c>
      <c r="N196" s="3">
        <f t="shared" si="72"/>
        <v>0</v>
      </c>
      <c r="O196" s="3"/>
    </row>
    <row r="197" spans="1:15" ht="28.5" customHeight="1">
      <c r="A197" s="328"/>
      <c r="B197" s="333"/>
      <c r="C197" s="334"/>
      <c r="D197" s="335"/>
      <c r="E197" s="328"/>
      <c r="F197" s="89">
        <v>2013</v>
      </c>
      <c r="G197" s="3">
        <f t="shared" ref="G197:N201" si="73">G203+G214+G231+G237</f>
        <v>13894</v>
      </c>
      <c r="H197" s="3">
        <f t="shared" si="73"/>
        <v>10734</v>
      </c>
      <c r="I197" s="3">
        <f t="shared" si="73"/>
        <v>4818</v>
      </c>
      <c r="J197" s="3">
        <f t="shared" si="73"/>
        <v>4818</v>
      </c>
      <c r="K197" s="3">
        <f t="shared" si="73"/>
        <v>9076</v>
      </c>
      <c r="L197" s="3">
        <f t="shared" si="73"/>
        <v>5916</v>
      </c>
      <c r="M197" s="3">
        <f t="shared" si="73"/>
        <v>0</v>
      </c>
      <c r="N197" s="3">
        <f t="shared" si="73"/>
        <v>0</v>
      </c>
      <c r="O197" s="3"/>
    </row>
    <row r="198" spans="1:15" ht="30" customHeight="1">
      <c r="A198" s="328"/>
      <c r="B198" s="333"/>
      <c r="C198" s="334"/>
      <c r="D198" s="335"/>
      <c r="E198" s="328"/>
      <c r="F198" s="89">
        <v>2014</v>
      </c>
      <c r="G198" s="3">
        <f t="shared" si="73"/>
        <v>24371</v>
      </c>
      <c r="H198" s="3">
        <f t="shared" si="73"/>
        <v>8726.5</v>
      </c>
      <c r="I198" s="3">
        <f t="shared" si="73"/>
        <v>4460</v>
      </c>
      <c r="J198" s="3">
        <f t="shared" si="73"/>
        <v>6108.5</v>
      </c>
      <c r="K198" s="3">
        <f t="shared" si="73"/>
        <v>19911</v>
      </c>
      <c r="L198" s="3">
        <f t="shared" si="73"/>
        <v>2618</v>
      </c>
      <c r="M198" s="3">
        <f t="shared" si="73"/>
        <v>0</v>
      </c>
      <c r="N198" s="3">
        <f t="shared" si="73"/>
        <v>0</v>
      </c>
      <c r="O198" s="3"/>
    </row>
    <row r="199" spans="1:15" ht="27.75" customHeight="1">
      <c r="A199" s="329"/>
      <c r="B199" s="336"/>
      <c r="C199" s="337"/>
      <c r="D199" s="338"/>
      <c r="E199" s="329"/>
      <c r="F199" s="89">
        <v>2015</v>
      </c>
      <c r="G199" s="3">
        <f t="shared" si="73"/>
        <v>45000</v>
      </c>
      <c r="H199" s="3">
        <f t="shared" si="73"/>
        <v>7900.7</v>
      </c>
      <c r="I199" s="3">
        <f t="shared" si="73"/>
        <v>0</v>
      </c>
      <c r="J199" s="3">
        <f t="shared" si="73"/>
        <v>5291.7</v>
      </c>
      <c r="K199" s="3">
        <f t="shared" si="73"/>
        <v>45000</v>
      </c>
      <c r="L199" s="3">
        <f t="shared" si="73"/>
        <v>2609</v>
      </c>
      <c r="M199" s="3">
        <f t="shared" si="73"/>
        <v>0</v>
      </c>
      <c r="N199" s="3">
        <f t="shared" si="73"/>
        <v>0</v>
      </c>
      <c r="O199" s="3"/>
    </row>
    <row r="200" spans="1:15" ht="28.5" customHeight="1">
      <c r="A200" s="329"/>
      <c r="B200" s="336"/>
      <c r="C200" s="337"/>
      <c r="D200" s="338"/>
      <c r="E200" s="329"/>
      <c r="F200" s="89">
        <v>2016</v>
      </c>
      <c r="G200" s="3">
        <f t="shared" si="73"/>
        <v>35500</v>
      </c>
      <c r="H200" s="3">
        <f t="shared" si="73"/>
        <v>13763</v>
      </c>
      <c r="I200" s="3">
        <f t="shared" si="73"/>
        <v>0</v>
      </c>
      <c r="J200" s="3">
        <f t="shared" si="73"/>
        <v>5793</v>
      </c>
      <c r="K200" s="3">
        <f t="shared" si="73"/>
        <v>35500</v>
      </c>
      <c r="L200" s="3">
        <f t="shared" si="73"/>
        <v>7970</v>
      </c>
      <c r="M200" s="3">
        <f t="shared" si="73"/>
        <v>0</v>
      </c>
      <c r="N200" s="3">
        <f t="shared" si="73"/>
        <v>0</v>
      </c>
      <c r="O200" s="3"/>
    </row>
    <row r="201" spans="1:15" ht="33" customHeight="1">
      <c r="A201" s="323"/>
      <c r="B201" s="339"/>
      <c r="C201" s="340"/>
      <c r="D201" s="341"/>
      <c r="E201" s="323"/>
      <c r="F201" s="89">
        <v>2017</v>
      </c>
      <c r="G201" s="3">
        <f t="shared" si="73"/>
        <v>21500</v>
      </c>
      <c r="H201" s="3">
        <f t="shared" si="73"/>
        <v>1235.5</v>
      </c>
      <c r="I201" s="3">
        <f t="shared" si="73"/>
        <v>0</v>
      </c>
      <c r="J201" s="3">
        <f t="shared" si="73"/>
        <v>789</v>
      </c>
      <c r="K201" s="3">
        <f t="shared" si="73"/>
        <v>21500</v>
      </c>
      <c r="L201" s="3">
        <f t="shared" si="73"/>
        <v>446.5</v>
      </c>
      <c r="M201" s="3">
        <f t="shared" si="73"/>
        <v>0</v>
      </c>
      <c r="N201" s="3">
        <f t="shared" si="73"/>
        <v>0</v>
      </c>
      <c r="O201" s="3"/>
    </row>
    <row r="202" spans="1:15" s="153" customFormat="1" ht="33" customHeight="1">
      <c r="A202" s="430" t="s">
        <v>174</v>
      </c>
      <c r="B202" s="347" t="s">
        <v>107</v>
      </c>
      <c r="C202" s="348"/>
      <c r="D202" s="349"/>
      <c r="E202" s="322" t="s">
        <v>239</v>
      </c>
      <c r="F202" s="157" t="s">
        <v>323</v>
      </c>
      <c r="G202" s="44">
        <f>SUM(G203:G205)</f>
        <v>4000</v>
      </c>
      <c r="H202" s="44">
        <f t="shared" ref="H202:N202" si="74">SUM(H205:H209)</f>
        <v>0</v>
      </c>
      <c r="I202" s="44">
        <f t="shared" si="74"/>
        <v>0</v>
      </c>
      <c r="J202" s="44">
        <f t="shared" si="74"/>
        <v>0</v>
      </c>
      <c r="K202" s="44">
        <f t="shared" si="74"/>
        <v>1000</v>
      </c>
      <c r="L202" s="44">
        <f t="shared" si="74"/>
        <v>0</v>
      </c>
      <c r="M202" s="44">
        <f t="shared" si="74"/>
        <v>0</v>
      </c>
      <c r="N202" s="44">
        <f t="shared" si="74"/>
        <v>0</v>
      </c>
      <c r="O202" s="44"/>
    </row>
    <row r="203" spans="1:15" s="153" customFormat="1" ht="84" customHeight="1">
      <c r="A203" s="431"/>
      <c r="B203" s="350"/>
      <c r="C203" s="351"/>
      <c r="D203" s="352"/>
      <c r="E203" s="353"/>
      <c r="F203" s="157">
        <v>2013</v>
      </c>
      <c r="G203" s="44">
        <f t="shared" ref="G203:H207" si="75">I203+K203+M203</f>
        <v>4000</v>
      </c>
      <c r="H203" s="44">
        <f t="shared" si="75"/>
        <v>0</v>
      </c>
      <c r="I203" s="44">
        <v>0</v>
      </c>
      <c r="J203" s="44">
        <v>0</v>
      </c>
      <c r="K203" s="44">
        <v>4000</v>
      </c>
      <c r="L203" s="44">
        <v>0</v>
      </c>
      <c r="M203" s="44">
        <v>0</v>
      </c>
      <c r="N203" s="44">
        <v>0</v>
      </c>
      <c r="O203" s="11" t="s">
        <v>475</v>
      </c>
    </row>
    <row r="204" spans="1:15" s="153" customFormat="1" ht="99" customHeight="1">
      <c r="A204" s="431"/>
      <c r="B204" s="350"/>
      <c r="C204" s="351"/>
      <c r="D204" s="352"/>
      <c r="E204" s="353"/>
      <c r="F204" s="157">
        <v>2014</v>
      </c>
      <c r="G204" s="44">
        <f t="shared" si="75"/>
        <v>0</v>
      </c>
      <c r="H204" s="168">
        <f t="shared" si="75"/>
        <v>0</v>
      </c>
      <c r="I204" s="44">
        <v>0</v>
      </c>
      <c r="J204" s="168">
        <v>0</v>
      </c>
      <c r="K204" s="44">
        <v>0</v>
      </c>
      <c r="L204" s="168">
        <v>0</v>
      </c>
      <c r="M204" s="168">
        <v>0</v>
      </c>
      <c r="N204" s="168">
        <v>0</v>
      </c>
      <c r="O204" s="218" t="s">
        <v>476</v>
      </c>
    </row>
    <row r="205" spans="1:15" s="153" customFormat="1" ht="37.5" customHeight="1">
      <c r="A205" s="431"/>
      <c r="B205" s="350"/>
      <c r="C205" s="351"/>
      <c r="D205" s="352"/>
      <c r="E205" s="329"/>
      <c r="F205" s="169">
        <v>2015</v>
      </c>
      <c r="G205" s="44">
        <f t="shared" si="75"/>
        <v>0</v>
      </c>
      <c r="H205" s="168">
        <f t="shared" si="75"/>
        <v>0</v>
      </c>
      <c r="I205" s="168">
        <v>0</v>
      </c>
      <c r="J205" s="168">
        <v>0</v>
      </c>
      <c r="K205" s="168">
        <v>0</v>
      </c>
      <c r="L205" s="168">
        <v>0</v>
      </c>
      <c r="M205" s="168">
        <v>0</v>
      </c>
      <c r="N205" s="168">
        <v>0</v>
      </c>
      <c r="O205" s="218" t="s">
        <v>661</v>
      </c>
    </row>
    <row r="206" spans="1:15" s="153" customFormat="1" ht="31.5" customHeight="1">
      <c r="A206" s="431"/>
      <c r="B206" s="350"/>
      <c r="C206" s="351"/>
      <c r="D206" s="352"/>
      <c r="E206" s="329"/>
      <c r="F206" s="169">
        <v>2016</v>
      </c>
      <c r="G206" s="44">
        <f t="shared" si="75"/>
        <v>0</v>
      </c>
      <c r="H206" s="168">
        <f t="shared" si="75"/>
        <v>0</v>
      </c>
      <c r="I206" s="168">
        <v>0</v>
      </c>
      <c r="J206" s="168">
        <v>0</v>
      </c>
      <c r="K206" s="168">
        <v>0</v>
      </c>
      <c r="L206" s="168">
        <v>0</v>
      </c>
      <c r="M206" s="168">
        <v>0</v>
      </c>
      <c r="N206" s="168">
        <v>0</v>
      </c>
      <c r="O206" s="218" t="s">
        <v>661</v>
      </c>
    </row>
    <row r="207" spans="1:15" s="153" customFormat="1" ht="31.5" customHeight="1">
      <c r="A207" s="431"/>
      <c r="B207" s="339"/>
      <c r="C207" s="340"/>
      <c r="D207" s="341"/>
      <c r="E207" s="323"/>
      <c r="F207" s="169">
        <v>2017</v>
      </c>
      <c r="G207" s="44">
        <f t="shared" si="75"/>
        <v>0</v>
      </c>
      <c r="H207" s="168">
        <f t="shared" si="75"/>
        <v>0</v>
      </c>
      <c r="I207" s="168">
        <v>0</v>
      </c>
      <c r="J207" s="168">
        <v>0</v>
      </c>
      <c r="K207" s="168">
        <v>0</v>
      </c>
      <c r="L207" s="168">
        <v>0</v>
      </c>
      <c r="M207" s="168">
        <v>0</v>
      </c>
      <c r="N207" s="168">
        <v>0</v>
      </c>
      <c r="O207" s="218" t="s">
        <v>661</v>
      </c>
    </row>
    <row r="208" spans="1:15" ht="33.75" customHeight="1">
      <c r="A208" s="431"/>
      <c r="B208" s="392" t="s">
        <v>512</v>
      </c>
      <c r="C208" s="393"/>
      <c r="D208" s="394"/>
      <c r="E208" s="54"/>
      <c r="F208" s="54"/>
      <c r="G208" s="57"/>
      <c r="H208" s="57"/>
      <c r="I208" s="57"/>
      <c r="J208" s="57"/>
      <c r="K208" s="57"/>
      <c r="L208" s="57"/>
      <c r="M208" s="57"/>
      <c r="N208" s="57"/>
      <c r="O208" s="57"/>
    </row>
    <row r="209" spans="1:15" ht="87.75" customHeight="1">
      <c r="A209" s="431"/>
      <c r="B209" s="432" t="s">
        <v>522</v>
      </c>
      <c r="C209" s="433"/>
      <c r="D209" s="434"/>
      <c r="E209" s="48" t="s">
        <v>294</v>
      </c>
      <c r="F209" s="48">
        <v>2013</v>
      </c>
      <c r="G209" s="49">
        <f t="shared" ref="G209:H212" si="76">I209+K209+M209</f>
        <v>1000</v>
      </c>
      <c r="H209" s="49">
        <f t="shared" si="76"/>
        <v>0</v>
      </c>
      <c r="I209" s="150">
        <v>0</v>
      </c>
      <c r="J209" s="150">
        <v>0</v>
      </c>
      <c r="K209" s="150">
        <v>1000</v>
      </c>
      <c r="L209" s="150">
        <v>0</v>
      </c>
      <c r="M209" s="150">
        <v>0</v>
      </c>
      <c r="N209" s="150">
        <v>0</v>
      </c>
      <c r="O209" s="177" t="s">
        <v>523</v>
      </c>
    </row>
    <row r="210" spans="1:15" ht="101.25" customHeight="1">
      <c r="A210" s="323"/>
      <c r="B210" s="435" t="s">
        <v>524</v>
      </c>
      <c r="C210" s="436"/>
      <c r="D210" s="437"/>
      <c r="E210" s="48" t="s">
        <v>62</v>
      </c>
      <c r="F210" s="48">
        <v>2013</v>
      </c>
      <c r="G210" s="49">
        <f t="shared" si="76"/>
        <v>3000</v>
      </c>
      <c r="H210" s="49">
        <f t="shared" si="76"/>
        <v>0</v>
      </c>
      <c r="I210" s="150">
        <v>0</v>
      </c>
      <c r="J210" s="150">
        <v>0</v>
      </c>
      <c r="K210" s="150">
        <v>3000</v>
      </c>
      <c r="L210" s="150">
        <v>0</v>
      </c>
      <c r="M210" s="150">
        <v>0</v>
      </c>
      <c r="N210" s="150">
        <v>0</v>
      </c>
      <c r="O210" s="177" t="s">
        <v>525</v>
      </c>
    </row>
    <row r="211" spans="1:15" ht="93" customHeight="1">
      <c r="A211" s="18"/>
      <c r="B211" s="432" t="s">
        <v>522</v>
      </c>
      <c r="C211" s="433"/>
      <c r="D211" s="434"/>
      <c r="E211" s="48" t="s">
        <v>294</v>
      </c>
      <c r="F211" s="48">
        <v>2014</v>
      </c>
      <c r="G211" s="49">
        <f t="shared" si="76"/>
        <v>3278</v>
      </c>
      <c r="H211" s="49">
        <f t="shared" si="76"/>
        <v>3278</v>
      </c>
      <c r="I211" s="150">
        <v>0</v>
      </c>
      <c r="J211" s="150">
        <v>0</v>
      </c>
      <c r="K211" s="150">
        <v>3278</v>
      </c>
      <c r="L211" s="150">
        <v>3278</v>
      </c>
      <c r="M211" s="150">
        <v>0</v>
      </c>
      <c r="N211" s="150">
        <v>0</v>
      </c>
      <c r="O211" s="177" t="s">
        <v>526</v>
      </c>
    </row>
    <row r="212" spans="1:15" ht="96.75" customHeight="1">
      <c r="A212" s="18"/>
      <c r="B212" s="435" t="s">
        <v>524</v>
      </c>
      <c r="C212" s="436"/>
      <c r="D212" s="437"/>
      <c r="E212" s="48" t="s">
        <v>62</v>
      </c>
      <c r="F212" s="48">
        <v>2014</v>
      </c>
      <c r="G212" s="49">
        <f t="shared" si="76"/>
        <v>5390</v>
      </c>
      <c r="H212" s="49">
        <f t="shared" si="76"/>
        <v>5390</v>
      </c>
      <c r="I212" s="150">
        <v>0</v>
      </c>
      <c r="J212" s="150">
        <v>0</v>
      </c>
      <c r="K212" s="150">
        <v>5390</v>
      </c>
      <c r="L212" s="150">
        <v>5390</v>
      </c>
      <c r="M212" s="150">
        <v>0</v>
      </c>
      <c r="N212" s="150">
        <v>0</v>
      </c>
      <c r="O212" s="177" t="s">
        <v>526</v>
      </c>
    </row>
    <row r="213" spans="1:15" ht="28.5" customHeight="1">
      <c r="A213" s="430" t="s">
        <v>240</v>
      </c>
      <c r="B213" s="347" t="s">
        <v>241</v>
      </c>
      <c r="C213" s="348"/>
      <c r="D213" s="349"/>
      <c r="E213" s="322" t="s">
        <v>242</v>
      </c>
      <c r="F213" s="157" t="s">
        <v>323</v>
      </c>
      <c r="G213" s="44">
        <f>SUM(G214:G216)</f>
        <v>14864</v>
      </c>
      <c r="H213" s="44">
        <f t="shared" ref="H213:N213" si="77">SUM(H214:H216)</f>
        <v>25960.2</v>
      </c>
      <c r="I213" s="44">
        <f t="shared" si="77"/>
        <v>9278</v>
      </c>
      <c r="J213" s="44">
        <f t="shared" si="77"/>
        <v>16218.2</v>
      </c>
      <c r="K213" s="44">
        <f t="shared" si="77"/>
        <v>5586</v>
      </c>
      <c r="L213" s="44">
        <f t="shared" si="77"/>
        <v>9742</v>
      </c>
      <c r="M213" s="44">
        <f t="shared" si="77"/>
        <v>0</v>
      </c>
      <c r="N213" s="44">
        <f t="shared" si="77"/>
        <v>0</v>
      </c>
      <c r="O213" s="167"/>
    </row>
    <row r="214" spans="1:15" ht="34.5" customHeight="1">
      <c r="A214" s="431"/>
      <c r="B214" s="350"/>
      <c r="C214" s="351"/>
      <c r="D214" s="352"/>
      <c r="E214" s="329"/>
      <c r="F214" s="157">
        <v>2013</v>
      </c>
      <c r="G214" s="167">
        <f t="shared" ref="G214:H218" si="78">I214+K214+M214</f>
        <v>8493</v>
      </c>
      <c r="H214" s="44">
        <f t="shared" si="78"/>
        <v>9333</v>
      </c>
      <c r="I214" s="44">
        <v>4818</v>
      </c>
      <c r="J214" s="44">
        <v>4818</v>
      </c>
      <c r="K214" s="12">
        <v>3675</v>
      </c>
      <c r="L214" s="44">
        <v>4515</v>
      </c>
      <c r="M214" s="44">
        <v>0</v>
      </c>
      <c r="N214" s="44">
        <v>0</v>
      </c>
      <c r="O214" s="11" t="s">
        <v>477</v>
      </c>
    </row>
    <row r="215" spans="1:15" ht="34.5" customHeight="1">
      <c r="A215" s="329"/>
      <c r="B215" s="350"/>
      <c r="C215" s="351"/>
      <c r="D215" s="352"/>
      <c r="E215" s="329"/>
      <c r="F215" s="157">
        <v>2014</v>
      </c>
      <c r="G215" s="167">
        <f t="shared" si="78"/>
        <v>6371</v>
      </c>
      <c r="H215" s="44">
        <f t="shared" si="78"/>
        <v>8726.5</v>
      </c>
      <c r="I215" s="44">
        <v>4460</v>
      </c>
      <c r="J215" s="44">
        <v>6108.5</v>
      </c>
      <c r="K215" s="44">
        <v>1911</v>
      </c>
      <c r="L215" s="44">
        <v>2618</v>
      </c>
      <c r="M215" s="44">
        <v>0</v>
      </c>
      <c r="N215" s="44">
        <v>0</v>
      </c>
      <c r="O215" s="10" t="s">
        <v>527</v>
      </c>
    </row>
    <row r="216" spans="1:15" ht="34.5" customHeight="1">
      <c r="A216" s="329"/>
      <c r="B216" s="336"/>
      <c r="C216" s="337"/>
      <c r="D216" s="338"/>
      <c r="E216" s="329"/>
      <c r="F216" s="159">
        <v>2015</v>
      </c>
      <c r="G216" s="167">
        <f t="shared" si="78"/>
        <v>0</v>
      </c>
      <c r="H216" s="167">
        <f t="shared" si="78"/>
        <v>7900.7</v>
      </c>
      <c r="I216" s="167">
        <v>0</v>
      </c>
      <c r="J216" s="167">
        <v>5291.7</v>
      </c>
      <c r="K216" s="167">
        <v>0</v>
      </c>
      <c r="L216" s="207">
        <v>2609</v>
      </c>
      <c r="M216" s="207">
        <v>0</v>
      </c>
      <c r="N216" s="207">
        <v>0</v>
      </c>
      <c r="O216" s="208" t="s">
        <v>610</v>
      </c>
    </row>
    <row r="217" spans="1:15" ht="34.5" customHeight="1">
      <c r="A217" s="329"/>
      <c r="B217" s="336"/>
      <c r="C217" s="337"/>
      <c r="D217" s="338"/>
      <c r="E217" s="329"/>
      <c r="F217" s="157">
        <v>2016</v>
      </c>
      <c r="G217" s="167">
        <f t="shared" si="78"/>
        <v>0</v>
      </c>
      <c r="H217" s="167">
        <f t="shared" si="78"/>
        <v>0</v>
      </c>
      <c r="I217" s="44">
        <v>0</v>
      </c>
      <c r="J217" s="44">
        <v>0</v>
      </c>
      <c r="K217" s="44">
        <v>0</v>
      </c>
      <c r="L217" s="44">
        <v>0</v>
      </c>
      <c r="M217" s="44">
        <v>0</v>
      </c>
      <c r="N217" s="44">
        <v>0</v>
      </c>
      <c r="O217" s="10" t="s">
        <v>713</v>
      </c>
    </row>
    <row r="218" spans="1:15" ht="34.5" customHeight="1">
      <c r="A218" s="323"/>
      <c r="B218" s="339"/>
      <c r="C218" s="340"/>
      <c r="D218" s="341"/>
      <c r="E218" s="323"/>
      <c r="F218" s="157">
        <v>2017</v>
      </c>
      <c r="G218" s="167">
        <f t="shared" si="78"/>
        <v>0</v>
      </c>
      <c r="H218" s="167">
        <f t="shared" si="78"/>
        <v>0</v>
      </c>
      <c r="I218" s="44">
        <v>0</v>
      </c>
      <c r="J218" s="44">
        <v>0</v>
      </c>
      <c r="K218" s="44">
        <v>0</v>
      </c>
      <c r="L218" s="44">
        <v>0</v>
      </c>
      <c r="M218" s="44">
        <v>0</v>
      </c>
      <c r="N218" s="44">
        <v>0</v>
      </c>
      <c r="O218" s="10" t="s">
        <v>713</v>
      </c>
    </row>
    <row r="219" spans="1:15" ht="33.75" customHeight="1">
      <c r="A219" s="219"/>
      <c r="B219" s="392" t="s">
        <v>512</v>
      </c>
      <c r="C219" s="393"/>
      <c r="D219" s="394"/>
      <c r="E219" s="48"/>
      <c r="F219" s="48"/>
      <c r="G219" s="57"/>
      <c r="H219" s="57"/>
      <c r="I219" s="57"/>
      <c r="J219" s="57"/>
      <c r="K219" s="57"/>
      <c r="L219" s="57"/>
      <c r="M219" s="57"/>
      <c r="N219" s="57"/>
      <c r="O219" s="57"/>
    </row>
    <row r="220" spans="1:15" ht="128.25" customHeight="1">
      <c r="A220" s="219"/>
      <c r="B220" s="435" t="s">
        <v>528</v>
      </c>
      <c r="C220" s="436"/>
      <c r="D220" s="437"/>
      <c r="E220" s="48" t="s">
        <v>529</v>
      </c>
      <c r="F220" s="48">
        <v>2013</v>
      </c>
      <c r="G220" s="150">
        <f t="shared" ref="G220:N220" si="79">SUM(G222:G223)</f>
        <v>3470</v>
      </c>
      <c r="H220" s="150">
        <f t="shared" si="79"/>
        <v>3470</v>
      </c>
      <c r="I220" s="150">
        <f t="shared" si="79"/>
        <v>1092.9000000000001</v>
      </c>
      <c r="J220" s="150">
        <f t="shared" si="79"/>
        <v>1092.9000000000001</v>
      </c>
      <c r="K220" s="150">
        <f t="shared" si="79"/>
        <v>2377.1</v>
      </c>
      <c r="L220" s="150">
        <f t="shared" si="79"/>
        <v>2377.1</v>
      </c>
      <c r="M220" s="150">
        <f t="shared" si="79"/>
        <v>0</v>
      </c>
      <c r="N220" s="150">
        <f t="shared" si="79"/>
        <v>0</v>
      </c>
      <c r="O220" s="57"/>
    </row>
    <row r="221" spans="1:15" ht="30.75" customHeight="1">
      <c r="A221" s="219"/>
      <c r="B221" s="435" t="s">
        <v>530</v>
      </c>
      <c r="C221" s="436"/>
      <c r="D221" s="437"/>
      <c r="E221" s="48"/>
      <c r="F221" s="48"/>
      <c r="G221" s="49"/>
      <c r="H221" s="150"/>
      <c r="I221" s="150"/>
      <c r="J221" s="150"/>
      <c r="K221" s="150"/>
      <c r="L221" s="150"/>
      <c r="M221" s="150"/>
      <c r="N221" s="150"/>
      <c r="O221" s="57"/>
    </row>
    <row r="222" spans="1:15" ht="61.5" customHeight="1">
      <c r="A222" s="219"/>
      <c r="B222" s="435" t="s">
        <v>531</v>
      </c>
      <c r="C222" s="436"/>
      <c r="D222" s="437"/>
      <c r="E222" s="48"/>
      <c r="F222" s="48">
        <v>2013</v>
      </c>
      <c r="G222" s="49">
        <f>I222+K222+M222</f>
        <v>1543</v>
      </c>
      <c r="H222" s="150">
        <f>J222+L222+N222</f>
        <v>1543</v>
      </c>
      <c r="I222" s="150">
        <v>1092.9000000000001</v>
      </c>
      <c r="J222" s="150">
        <v>1092.9000000000001</v>
      </c>
      <c r="K222" s="150">
        <v>450.1</v>
      </c>
      <c r="L222" s="150">
        <v>450.1</v>
      </c>
      <c r="M222" s="150">
        <v>0</v>
      </c>
      <c r="N222" s="150">
        <v>0</v>
      </c>
      <c r="O222" s="55" t="s">
        <v>532</v>
      </c>
    </row>
    <row r="223" spans="1:15" ht="52.5" customHeight="1">
      <c r="A223" s="219"/>
      <c r="B223" s="435" t="s">
        <v>533</v>
      </c>
      <c r="C223" s="436"/>
      <c r="D223" s="437"/>
      <c r="E223" s="48"/>
      <c r="F223" s="48">
        <v>2013</v>
      </c>
      <c r="G223" s="49">
        <f t="shared" ref="G223:H229" si="80">I223+K223+M223</f>
        <v>1927</v>
      </c>
      <c r="H223" s="150">
        <f t="shared" si="80"/>
        <v>1927</v>
      </c>
      <c r="I223" s="150">
        <v>0</v>
      </c>
      <c r="J223" s="150">
        <v>0</v>
      </c>
      <c r="K223" s="150">
        <v>1927</v>
      </c>
      <c r="L223" s="150">
        <v>1927</v>
      </c>
      <c r="M223" s="150">
        <v>0</v>
      </c>
      <c r="N223" s="150">
        <v>0</v>
      </c>
      <c r="O223" s="55" t="s">
        <v>532</v>
      </c>
    </row>
    <row r="224" spans="1:15" ht="56.25" customHeight="1">
      <c r="A224" s="219"/>
      <c r="B224" s="435" t="s">
        <v>534</v>
      </c>
      <c r="C224" s="436"/>
      <c r="D224" s="437"/>
      <c r="E224" s="48"/>
      <c r="F224" s="48">
        <v>2013</v>
      </c>
      <c r="G224" s="49">
        <f t="shared" si="80"/>
        <v>4488</v>
      </c>
      <c r="H224" s="150">
        <f t="shared" si="80"/>
        <v>4488</v>
      </c>
      <c r="I224" s="150">
        <v>2762</v>
      </c>
      <c r="J224" s="150">
        <v>2762</v>
      </c>
      <c r="K224" s="150">
        <v>1726</v>
      </c>
      <c r="L224" s="150">
        <v>1726</v>
      </c>
      <c r="M224" s="150">
        <v>0</v>
      </c>
      <c r="N224" s="150">
        <v>0</v>
      </c>
      <c r="O224" s="55" t="s">
        <v>532</v>
      </c>
    </row>
    <row r="225" spans="1:15" ht="43.5" customHeight="1">
      <c r="A225" s="219"/>
      <c r="B225" s="435" t="s">
        <v>535</v>
      </c>
      <c r="C225" s="436"/>
      <c r="D225" s="437"/>
      <c r="E225" s="54"/>
      <c r="F225" s="48">
        <v>2013</v>
      </c>
      <c r="G225" s="49">
        <f t="shared" si="80"/>
        <v>1376</v>
      </c>
      <c r="H225" s="150">
        <f t="shared" si="80"/>
        <v>1376</v>
      </c>
      <c r="I225" s="150">
        <v>963</v>
      </c>
      <c r="J225" s="150">
        <v>963</v>
      </c>
      <c r="K225" s="150">
        <v>413</v>
      </c>
      <c r="L225" s="150">
        <v>413</v>
      </c>
      <c r="M225" s="150">
        <v>0</v>
      </c>
      <c r="N225" s="150">
        <v>0</v>
      </c>
      <c r="O225" s="55" t="s">
        <v>532</v>
      </c>
    </row>
    <row r="226" spans="1:15" ht="50.25" customHeight="1">
      <c r="A226" s="54"/>
      <c r="B226" s="435" t="s">
        <v>536</v>
      </c>
      <c r="C226" s="436"/>
      <c r="D226" s="437"/>
      <c r="E226" s="48" t="s">
        <v>1</v>
      </c>
      <c r="F226" s="48">
        <v>2014</v>
      </c>
      <c r="G226" s="49">
        <f t="shared" si="80"/>
        <v>3582</v>
      </c>
      <c r="H226" s="150">
        <f t="shared" si="80"/>
        <v>3582</v>
      </c>
      <c r="I226" s="150">
        <v>2507</v>
      </c>
      <c r="J226" s="150">
        <v>2507</v>
      </c>
      <c r="K226" s="150">
        <v>1075</v>
      </c>
      <c r="L226" s="150">
        <v>1075</v>
      </c>
      <c r="M226" s="150">
        <v>0</v>
      </c>
      <c r="N226" s="150">
        <v>0</v>
      </c>
      <c r="O226" s="55" t="s">
        <v>532</v>
      </c>
    </row>
    <row r="227" spans="1:15" ht="52.5" customHeight="1">
      <c r="A227" s="54"/>
      <c r="B227" s="435" t="s">
        <v>537</v>
      </c>
      <c r="C227" s="436"/>
      <c r="D227" s="437"/>
      <c r="E227" s="48"/>
      <c r="F227" s="48">
        <v>2015</v>
      </c>
      <c r="G227" s="49">
        <f t="shared" si="80"/>
        <v>791.2</v>
      </c>
      <c r="H227" s="150">
        <f t="shared" si="80"/>
        <v>2637.1</v>
      </c>
      <c r="I227" s="150">
        <v>0</v>
      </c>
      <c r="J227" s="150">
        <v>1846.1</v>
      </c>
      <c r="K227" s="150">
        <v>791.2</v>
      </c>
      <c r="L227" s="150">
        <v>791</v>
      </c>
      <c r="M227" s="150">
        <v>0</v>
      </c>
      <c r="N227" s="150">
        <v>0</v>
      </c>
      <c r="O227" s="55" t="s">
        <v>532</v>
      </c>
    </row>
    <row r="228" spans="1:15" ht="55.5" customHeight="1">
      <c r="A228" s="54"/>
      <c r="B228" s="435" t="s">
        <v>538</v>
      </c>
      <c r="C228" s="436"/>
      <c r="D228" s="437"/>
      <c r="E228" s="48"/>
      <c r="F228" s="48">
        <v>2015</v>
      </c>
      <c r="G228" s="49">
        <f t="shared" si="80"/>
        <v>637</v>
      </c>
      <c r="H228" s="150">
        <f t="shared" si="80"/>
        <v>2123.5</v>
      </c>
      <c r="I228" s="150">
        <v>0</v>
      </c>
      <c r="J228" s="150">
        <v>1486.5</v>
      </c>
      <c r="K228" s="150">
        <v>637</v>
      </c>
      <c r="L228" s="150">
        <v>637</v>
      </c>
      <c r="M228" s="150">
        <v>0</v>
      </c>
      <c r="N228" s="150">
        <v>0</v>
      </c>
      <c r="O228" s="55" t="s">
        <v>532</v>
      </c>
    </row>
    <row r="229" spans="1:15" ht="54" customHeight="1">
      <c r="A229" s="54"/>
      <c r="B229" s="435" t="s">
        <v>539</v>
      </c>
      <c r="C229" s="436"/>
      <c r="D229" s="437"/>
      <c r="E229" s="48"/>
      <c r="F229" s="48">
        <v>2015</v>
      </c>
      <c r="G229" s="49">
        <f t="shared" si="80"/>
        <v>839.7</v>
      </c>
      <c r="H229" s="150">
        <f t="shared" si="80"/>
        <v>3140.2</v>
      </c>
      <c r="I229" s="150">
        <v>0</v>
      </c>
      <c r="J229" s="150">
        <v>1959.1</v>
      </c>
      <c r="K229" s="150">
        <v>839.7</v>
      </c>
      <c r="L229" s="150">
        <v>1181.0999999999999</v>
      </c>
      <c r="M229" s="150">
        <v>0</v>
      </c>
      <c r="N229" s="150">
        <v>0</v>
      </c>
      <c r="O229" s="55" t="s">
        <v>532</v>
      </c>
    </row>
    <row r="230" spans="1:15" ht="30" customHeight="1">
      <c r="A230" s="322" t="s">
        <v>243</v>
      </c>
      <c r="B230" s="347" t="s">
        <v>26</v>
      </c>
      <c r="C230" s="348"/>
      <c r="D230" s="349"/>
      <c r="E230" s="322" t="s">
        <v>244</v>
      </c>
      <c r="F230" s="157" t="s">
        <v>323</v>
      </c>
      <c r="G230" s="44">
        <f>SUM(G231:G233)</f>
        <v>1401</v>
      </c>
      <c r="H230" s="44">
        <f t="shared" ref="H230:N230" si="81">SUM(H231:H233)</f>
        <v>1401</v>
      </c>
      <c r="I230" s="44">
        <f t="shared" si="81"/>
        <v>0</v>
      </c>
      <c r="J230" s="44">
        <f t="shared" si="81"/>
        <v>0</v>
      </c>
      <c r="K230" s="44">
        <f t="shared" si="81"/>
        <v>1401</v>
      </c>
      <c r="L230" s="44">
        <f t="shared" si="81"/>
        <v>1401</v>
      </c>
      <c r="M230" s="44">
        <f t="shared" si="81"/>
        <v>0</v>
      </c>
      <c r="N230" s="44">
        <f t="shared" si="81"/>
        <v>0</v>
      </c>
      <c r="O230" s="44"/>
    </row>
    <row r="231" spans="1:15" ht="198" customHeight="1">
      <c r="A231" s="353"/>
      <c r="B231" s="350"/>
      <c r="C231" s="351"/>
      <c r="D231" s="352"/>
      <c r="E231" s="353"/>
      <c r="F231" s="157">
        <v>2013</v>
      </c>
      <c r="G231" s="167">
        <f t="shared" ref="G231:H235" si="82">I231+K231+M231</f>
        <v>1401</v>
      </c>
      <c r="H231" s="44">
        <f t="shared" si="82"/>
        <v>1401</v>
      </c>
      <c r="I231" s="167">
        <v>0</v>
      </c>
      <c r="J231" s="167">
        <v>0</v>
      </c>
      <c r="K231" s="167">
        <v>1401</v>
      </c>
      <c r="L231" s="167">
        <v>1401</v>
      </c>
      <c r="M231" s="167">
        <v>0</v>
      </c>
      <c r="N231" s="167">
        <v>0</v>
      </c>
      <c r="O231" s="11" t="s">
        <v>478</v>
      </c>
    </row>
    <row r="232" spans="1:15" ht="37.5" customHeight="1">
      <c r="A232" s="353"/>
      <c r="B232" s="350"/>
      <c r="C232" s="351"/>
      <c r="D232" s="352"/>
      <c r="E232" s="353"/>
      <c r="F232" s="157">
        <v>2014</v>
      </c>
      <c r="G232" s="167">
        <f t="shared" si="82"/>
        <v>0</v>
      </c>
      <c r="H232" s="44">
        <f t="shared" si="82"/>
        <v>0</v>
      </c>
      <c r="I232" s="157">
        <v>0</v>
      </c>
      <c r="J232" s="157">
        <v>0</v>
      </c>
      <c r="K232" s="157">
        <v>0</v>
      </c>
      <c r="L232" s="157">
        <v>0</v>
      </c>
      <c r="M232" s="157">
        <v>0</v>
      </c>
      <c r="N232" s="157">
        <v>0</v>
      </c>
      <c r="O232" s="164" t="s">
        <v>540</v>
      </c>
    </row>
    <row r="233" spans="1:15" ht="36" customHeight="1">
      <c r="A233" s="329"/>
      <c r="B233" s="336"/>
      <c r="C233" s="337"/>
      <c r="D233" s="338"/>
      <c r="E233" s="329"/>
      <c r="F233" s="159">
        <v>2015</v>
      </c>
      <c r="G233" s="167">
        <f t="shared" si="82"/>
        <v>0</v>
      </c>
      <c r="H233" s="44">
        <f t="shared" si="82"/>
        <v>0</v>
      </c>
      <c r="I233" s="157">
        <v>0</v>
      </c>
      <c r="J233" s="157">
        <v>0</v>
      </c>
      <c r="K233" s="157">
        <v>0</v>
      </c>
      <c r="L233" s="157">
        <v>0</v>
      </c>
      <c r="M233" s="157">
        <v>0</v>
      </c>
      <c r="N233" s="157">
        <v>0</v>
      </c>
      <c r="O233" s="164" t="s">
        <v>540</v>
      </c>
    </row>
    <row r="234" spans="1:15" ht="36.75" customHeight="1">
      <c r="A234" s="329"/>
      <c r="B234" s="336"/>
      <c r="C234" s="337"/>
      <c r="D234" s="338"/>
      <c r="E234" s="329"/>
      <c r="F234" s="159">
        <v>2016</v>
      </c>
      <c r="G234" s="167">
        <f t="shared" si="82"/>
        <v>0</v>
      </c>
      <c r="H234" s="44">
        <f t="shared" si="82"/>
        <v>0</v>
      </c>
      <c r="I234" s="157">
        <v>0</v>
      </c>
      <c r="J234" s="157">
        <v>0</v>
      </c>
      <c r="K234" s="157">
        <v>0</v>
      </c>
      <c r="L234" s="157">
        <v>0</v>
      </c>
      <c r="M234" s="157">
        <v>0</v>
      </c>
      <c r="N234" s="157">
        <v>0</v>
      </c>
      <c r="O234" s="164" t="s">
        <v>540</v>
      </c>
    </row>
    <row r="235" spans="1:15" ht="38.25" customHeight="1">
      <c r="A235" s="323"/>
      <c r="B235" s="339"/>
      <c r="C235" s="340"/>
      <c r="D235" s="341"/>
      <c r="E235" s="323"/>
      <c r="F235" s="159">
        <v>2017</v>
      </c>
      <c r="G235" s="167">
        <f t="shared" si="82"/>
        <v>0</v>
      </c>
      <c r="H235" s="44">
        <f t="shared" si="82"/>
        <v>0</v>
      </c>
      <c r="I235" s="157">
        <v>0</v>
      </c>
      <c r="J235" s="157">
        <v>0</v>
      </c>
      <c r="K235" s="157">
        <v>0</v>
      </c>
      <c r="L235" s="157">
        <v>0</v>
      </c>
      <c r="M235" s="157">
        <v>0</v>
      </c>
      <c r="N235" s="157">
        <v>0</v>
      </c>
      <c r="O235" s="164" t="s">
        <v>540</v>
      </c>
    </row>
    <row r="236" spans="1:15" ht="39" customHeight="1">
      <c r="A236" s="322" t="s">
        <v>245</v>
      </c>
      <c r="B236" s="347" t="s">
        <v>108</v>
      </c>
      <c r="C236" s="348"/>
      <c r="D236" s="349"/>
      <c r="E236" s="322" t="s">
        <v>217</v>
      </c>
      <c r="F236" s="159" t="s">
        <v>323</v>
      </c>
      <c r="G236" s="44">
        <f>SUM(G237:G239)</f>
        <v>63000</v>
      </c>
      <c r="H236" s="44">
        <f t="shared" ref="H236:N236" si="83">SUM(H237:H239)</f>
        <v>0</v>
      </c>
      <c r="I236" s="44">
        <f t="shared" si="83"/>
        <v>0</v>
      </c>
      <c r="J236" s="44">
        <f t="shared" si="83"/>
        <v>0</v>
      </c>
      <c r="K236" s="44">
        <f t="shared" si="83"/>
        <v>63000</v>
      </c>
      <c r="L236" s="44">
        <f t="shared" si="83"/>
        <v>0</v>
      </c>
      <c r="M236" s="44">
        <f t="shared" si="83"/>
        <v>0</v>
      </c>
      <c r="N236" s="44">
        <f t="shared" si="83"/>
        <v>0</v>
      </c>
      <c r="O236" s="221"/>
    </row>
    <row r="237" spans="1:15" ht="35.25" customHeight="1">
      <c r="A237" s="353"/>
      <c r="B237" s="350"/>
      <c r="C237" s="351"/>
      <c r="D237" s="352"/>
      <c r="E237" s="353"/>
      <c r="F237" s="157">
        <v>2013</v>
      </c>
      <c r="G237" s="167">
        <f t="shared" ref="G237:H241" si="84">I237+K237+M237</f>
        <v>0</v>
      </c>
      <c r="H237" s="44">
        <f t="shared" si="84"/>
        <v>0</v>
      </c>
      <c r="I237" s="44">
        <v>0</v>
      </c>
      <c r="J237" s="44">
        <v>0</v>
      </c>
      <c r="K237" s="44">
        <v>0</v>
      </c>
      <c r="L237" s="44">
        <v>0</v>
      </c>
      <c r="M237" s="44">
        <v>0</v>
      </c>
      <c r="N237" s="44">
        <v>0</v>
      </c>
      <c r="O237" s="44"/>
    </row>
    <row r="238" spans="1:15" ht="73.5" customHeight="1">
      <c r="A238" s="353"/>
      <c r="B238" s="350"/>
      <c r="C238" s="351"/>
      <c r="D238" s="352"/>
      <c r="E238" s="353"/>
      <c r="F238" s="160">
        <v>2014</v>
      </c>
      <c r="G238" s="167">
        <f t="shared" si="84"/>
        <v>18000</v>
      </c>
      <c r="H238" s="167">
        <f t="shared" si="84"/>
        <v>0</v>
      </c>
      <c r="I238" s="207">
        <v>0</v>
      </c>
      <c r="J238" s="207">
        <v>0</v>
      </c>
      <c r="K238" s="207">
        <v>18000</v>
      </c>
      <c r="L238" s="207">
        <v>0</v>
      </c>
      <c r="M238" s="207">
        <v>0</v>
      </c>
      <c r="N238" s="222">
        <v>0</v>
      </c>
      <c r="O238" s="10" t="s">
        <v>541</v>
      </c>
    </row>
    <row r="239" spans="1:15" ht="73.5" customHeight="1">
      <c r="A239" s="329"/>
      <c r="B239" s="336"/>
      <c r="C239" s="337"/>
      <c r="D239" s="338"/>
      <c r="E239" s="329"/>
      <c r="F239" s="157">
        <v>2015</v>
      </c>
      <c r="G239" s="44">
        <f t="shared" si="84"/>
        <v>45000</v>
      </c>
      <c r="H239" s="44">
        <f t="shared" si="84"/>
        <v>0</v>
      </c>
      <c r="I239" s="44">
        <v>0</v>
      </c>
      <c r="J239" s="44">
        <v>0</v>
      </c>
      <c r="K239" s="44">
        <v>45000</v>
      </c>
      <c r="L239" s="44">
        <v>0</v>
      </c>
      <c r="M239" s="44">
        <v>0</v>
      </c>
      <c r="N239" s="44">
        <v>0</v>
      </c>
      <c r="O239" s="10" t="s">
        <v>541</v>
      </c>
    </row>
    <row r="240" spans="1:15" ht="185.25" customHeight="1">
      <c r="A240" s="329"/>
      <c r="B240" s="336"/>
      <c r="C240" s="337"/>
      <c r="D240" s="338"/>
      <c r="E240" s="329"/>
      <c r="F240" s="169">
        <v>2016</v>
      </c>
      <c r="G240" s="44">
        <f t="shared" si="84"/>
        <v>35500</v>
      </c>
      <c r="H240" s="44">
        <f t="shared" si="84"/>
        <v>13763</v>
      </c>
      <c r="I240" s="168">
        <v>0</v>
      </c>
      <c r="J240" s="168">
        <v>5793</v>
      </c>
      <c r="K240" s="44">
        <v>35500</v>
      </c>
      <c r="L240" s="168">
        <v>7970</v>
      </c>
      <c r="M240" s="44">
        <v>0</v>
      </c>
      <c r="N240" s="44"/>
      <c r="O240" s="10" t="s">
        <v>1147</v>
      </c>
    </row>
    <row r="241" spans="1:15" ht="143.25" customHeight="1">
      <c r="A241" s="323"/>
      <c r="B241" s="339"/>
      <c r="C241" s="340"/>
      <c r="D241" s="341"/>
      <c r="E241" s="323"/>
      <c r="F241" s="169">
        <v>2017</v>
      </c>
      <c r="G241" s="44">
        <f t="shared" si="84"/>
        <v>21500</v>
      </c>
      <c r="H241" s="44">
        <f t="shared" si="84"/>
        <v>1235.5</v>
      </c>
      <c r="I241" s="168">
        <v>0</v>
      </c>
      <c r="J241" s="168">
        <v>789</v>
      </c>
      <c r="K241" s="44">
        <v>21500</v>
      </c>
      <c r="L241" s="168">
        <v>446.5</v>
      </c>
      <c r="M241" s="44">
        <v>0</v>
      </c>
      <c r="N241" s="44"/>
      <c r="O241" s="10" t="s">
        <v>1284</v>
      </c>
    </row>
    <row r="242" spans="1:15" ht="37.5" customHeight="1">
      <c r="A242" s="48"/>
      <c r="B242" s="392" t="s">
        <v>512</v>
      </c>
      <c r="C242" s="393"/>
      <c r="D242" s="394"/>
      <c r="E242" s="48"/>
      <c r="F242" s="52"/>
      <c r="G242" s="49"/>
      <c r="H242" s="50"/>
      <c r="I242" s="53"/>
      <c r="J242" s="53"/>
      <c r="K242" s="53"/>
      <c r="L242" s="53"/>
      <c r="M242" s="50"/>
      <c r="N242" s="50"/>
      <c r="O242" s="51"/>
    </row>
    <row r="243" spans="1:15" ht="167.25" customHeight="1">
      <c r="A243" s="48"/>
      <c r="B243" s="432" t="s">
        <v>542</v>
      </c>
      <c r="C243" s="433"/>
      <c r="D243" s="434"/>
      <c r="E243" s="48" t="s">
        <v>543</v>
      </c>
      <c r="F243" s="52">
        <v>2014</v>
      </c>
      <c r="G243" s="49">
        <f t="shared" ref="G243:H246" si="85">I243+K243+M243</f>
        <v>2000</v>
      </c>
      <c r="H243" s="150">
        <f t="shared" si="85"/>
        <v>0</v>
      </c>
      <c r="I243" s="53">
        <v>0</v>
      </c>
      <c r="J243" s="53">
        <v>0</v>
      </c>
      <c r="K243" s="53">
        <v>2000</v>
      </c>
      <c r="L243" s="53">
        <v>0</v>
      </c>
      <c r="M243" s="53">
        <v>0</v>
      </c>
      <c r="N243" s="150">
        <v>0</v>
      </c>
      <c r="O243" s="51" t="s">
        <v>544</v>
      </c>
    </row>
    <row r="244" spans="1:15" ht="167.25" customHeight="1">
      <c r="A244" s="48"/>
      <c r="B244" s="432" t="s">
        <v>545</v>
      </c>
      <c r="C244" s="457"/>
      <c r="D244" s="458"/>
      <c r="E244" s="48" t="s">
        <v>546</v>
      </c>
      <c r="F244" s="52">
        <v>2015</v>
      </c>
      <c r="G244" s="49">
        <f t="shared" si="85"/>
        <v>0</v>
      </c>
      <c r="H244" s="150">
        <f t="shared" si="85"/>
        <v>0</v>
      </c>
      <c r="I244" s="53">
        <v>0</v>
      </c>
      <c r="J244" s="53">
        <v>0</v>
      </c>
      <c r="K244" s="53">
        <v>0</v>
      </c>
      <c r="L244" s="53">
        <v>0</v>
      </c>
      <c r="M244" s="53">
        <v>0</v>
      </c>
      <c r="N244" s="178">
        <v>0</v>
      </c>
      <c r="O244" s="179" t="s">
        <v>544</v>
      </c>
    </row>
    <row r="245" spans="1:15" ht="269.25" customHeight="1">
      <c r="A245" s="156"/>
      <c r="B245" s="432" t="s">
        <v>689</v>
      </c>
      <c r="C245" s="457"/>
      <c r="D245" s="458"/>
      <c r="E245" s="48" t="s">
        <v>690</v>
      </c>
      <c r="F245" s="52">
        <v>2016</v>
      </c>
      <c r="G245" s="150">
        <f t="shared" si="85"/>
        <v>35500</v>
      </c>
      <c r="H245" s="150">
        <f t="shared" si="85"/>
        <v>13763</v>
      </c>
      <c r="I245" s="53">
        <v>0</v>
      </c>
      <c r="J245" s="53">
        <v>5793</v>
      </c>
      <c r="K245" s="53">
        <v>35500</v>
      </c>
      <c r="L245" s="53">
        <v>7970</v>
      </c>
      <c r="M245" s="150">
        <v>0</v>
      </c>
      <c r="N245" s="150"/>
      <c r="O245" s="51" t="s">
        <v>1147</v>
      </c>
    </row>
    <row r="246" spans="1:15" ht="183.75" customHeight="1">
      <c r="A246" s="156"/>
      <c r="B246" s="435" t="s">
        <v>1184</v>
      </c>
      <c r="C246" s="493"/>
      <c r="D246" s="494"/>
      <c r="E246" s="147" t="s">
        <v>1185</v>
      </c>
      <c r="F246" s="48">
        <v>2017</v>
      </c>
      <c r="G246" s="49">
        <f t="shared" si="85"/>
        <v>21500</v>
      </c>
      <c r="H246" s="150">
        <f t="shared" si="85"/>
        <v>1235.5</v>
      </c>
      <c r="I246" s="150">
        <v>0</v>
      </c>
      <c r="J246" s="53">
        <v>789</v>
      </c>
      <c r="K246" s="150">
        <v>21500</v>
      </c>
      <c r="L246" s="53">
        <v>446.5</v>
      </c>
      <c r="M246" s="150">
        <v>0</v>
      </c>
      <c r="N246" s="150"/>
      <c r="O246" s="51" t="s">
        <v>1284</v>
      </c>
    </row>
    <row r="247" spans="1:15" ht="26.25" customHeight="1">
      <c r="A247" s="327" t="s">
        <v>246</v>
      </c>
      <c r="B247" s="330" t="s">
        <v>109</v>
      </c>
      <c r="C247" s="331"/>
      <c r="D247" s="332"/>
      <c r="E247" s="327" t="s">
        <v>247</v>
      </c>
      <c r="F247" s="89" t="s">
        <v>323</v>
      </c>
      <c r="G247" s="3">
        <f>SUM(G248:G252)</f>
        <v>5460</v>
      </c>
      <c r="H247" s="3">
        <f t="shared" ref="H247:N247" si="86">SUM(H248:H252)</f>
        <v>0</v>
      </c>
      <c r="I247" s="3">
        <f t="shared" si="86"/>
        <v>0</v>
      </c>
      <c r="J247" s="3">
        <f t="shared" si="86"/>
        <v>0</v>
      </c>
      <c r="K247" s="3">
        <f t="shared" si="86"/>
        <v>5460</v>
      </c>
      <c r="L247" s="3">
        <f t="shared" si="86"/>
        <v>0</v>
      </c>
      <c r="M247" s="3">
        <f t="shared" si="86"/>
        <v>0</v>
      </c>
      <c r="N247" s="3">
        <f t="shared" si="86"/>
        <v>0</v>
      </c>
      <c r="O247" s="3"/>
    </row>
    <row r="248" spans="1:15" ht="24" customHeight="1">
      <c r="A248" s="328"/>
      <c r="B248" s="333"/>
      <c r="C248" s="334"/>
      <c r="D248" s="335"/>
      <c r="E248" s="328"/>
      <c r="F248" s="89">
        <v>2013</v>
      </c>
      <c r="G248" s="3">
        <f t="shared" ref="G248:N252" si="87">G254</f>
        <v>0</v>
      </c>
      <c r="H248" s="3">
        <f t="shared" si="87"/>
        <v>0</v>
      </c>
      <c r="I248" s="3">
        <f t="shared" si="87"/>
        <v>0</v>
      </c>
      <c r="J248" s="3">
        <f t="shared" si="87"/>
        <v>0</v>
      </c>
      <c r="K248" s="3">
        <f t="shared" si="87"/>
        <v>0</v>
      </c>
      <c r="L248" s="3">
        <f t="shared" si="87"/>
        <v>0</v>
      </c>
      <c r="M248" s="3">
        <f t="shared" si="87"/>
        <v>0</v>
      </c>
      <c r="N248" s="3">
        <f t="shared" si="87"/>
        <v>0</v>
      </c>
      <c r="O248" s="3"/>
    </row>
    <row r="249" spans="1:15" ht="25.5" customHeight="1">
      <c r="A249" s="328"/>
      <c r="B249" s="333"/>
      <c r="C249" s="334"/>
      <c r="D249" s="335"/>
      <c r="E249" s="328"/>
      <c r="F249" s="154">
        <v>2014</v>
      </c>
      <c r="G249" s="3">
        <f t="shared" si="87"/>
        <v>3150</v>
      </c>
      <c r="H249" s="3">
        <f t="shared" si="87"/>
        <v>0</v>
      </c>
      <c r="I249" s="3">
        <f t="shared" si="87"/>
        <v>0</v>
      </c>
      <c r="J249" s="3">
        <f t="shared" si="87"/>
        <v>0</v>
      </c>
      <c r="K249" s="3">
        <f t="shared" si="87"/>
        <v>3150</v>
      </c>
      <c r="L249" s="3">
        <f t="shared" si="87"/>
        <v>0</v>
      </c>
      <c r="M249" s="3">
        <f t="shared" si="87"/>
        <v>0</v>
      </c>
      <c r="N249" s="3">
        <f t="shared" si="87"/>
        <v>0</v>
      </c>
      <c r="O249" s="79"/>
    </row>
    <row r="250" spans="1:15" ht="25.5" customHeight="1">
      <c r="A250" s="329"/>
      <c r="B250" s="336"/>
      <c r="C250" s="337"/>
      <c r="D250" s="338"/>
      <c r="E250" s="329"/>
      <c r="F250" s="154">
        <v>2015</v>
      </c>
      <c r="G250" s="3">
        <f t="shared" si="87"/>
        <v>700</v>
      </c>
      <c r="H250" s="3">
        <f t="shared" si="87"/>
        <v>0</v>
      </c>
      <c r="I250" s="3">
        <f t="shared" si="87"/>
        <v>0</v>
      </c>
      <c r="J250" s="3">
        <f t="shared" si="87"/>
        <v>0</v>
      </c>
      <c r="K250" s="3">
        <f t="shared" si="87"/>
        <v>700</v>
      </c>
      <c r="L250" s="3">
        <f t="shared" si="87"/>
        <v>0</v>
      </c>
      <c r="M250" s="3">
        <f t="shared" si="87"/>
        <v>0</v>
      </c>
      <c r="N250" s="3">
        <f t="shared" si="87"/>
        <v>0</v>
      </c>
      <c r="O250" s="79"/>
    </row>
    <row r="251" spans="1:15" ht="26.25" customHeight="1">
      <c r="A251" s="329"/>
      <c r="B251" s="336"/>
      <c r="C251" s="337"/>
      <c r="D251" s="338"/>
      <c r="E251" s="329"/>
      <c r="F251" s="154">
        <v>2016</v>
      </c>
      <c r="G251" s="3">
        <f t="shared" si="87"/>
        <v>1610</v>
      </c>
      <c r="H251" s="3">
        <f t="shared" si="87"/>
        <v>0</v>
      </c>
      <c r="I251" s="3">
        <f t="shared" si="87"/>
        <v>0</v>
      </c>
      <c r="J251" s="3">
        <f t="shared" si="87"/>
        <v>0</v>
      </c>
      <c r="K251" s="3">
        <f t="shared" si="87"/>
        <v>1610</v>
      </c>
      <c r="L251" s="3">
        <f t="shared" si="87"/>
        <v>0</v>
      </c>
      <c r="M251" s="3">
        <f t="shared" si="87"/>
        <v>0</v>
      </c>
      <c r="N251" s="3">
        <f t="shared" si="87"/>
        <v>0</v>
      </c>
      <c r="O251" s="79"/>
    </row>
    <row r="252" spans="1:15" ht="27" customHeight="1">
      <c r="A252" s="323"/>
      <c r="B252" s="339"/>
      <c r="C252" s="340"/>
      <c r="D252" s="341"/>
      <c r="E252" s="323"/>
      <c r="F252" s="154">
        <v>2017</v>
      </c>
      <c r="G252" s="3">
        <f t="shared" si="87"/>
        <v>0</v>
      </c>
      <c r="H252" s="3">
        <f t="shared" si="87"/>
        <v>0</v>
      </c>
      <c r="I252" s="3">
        <f t="shared" si="87"/>
        <v>0</v>
      </c>
      <c r="J252" s="3">
        <f t="shared" si="87"/>
        <v>0</v>
      </c>
      <c r="K252" s="3">
        <f t="shared" si="87"/>
        <v>0</v>
      </c>
      <c r="L252" s="3">
        <f t="shared" si="87"/>
        <v>0</v>
      </c>
      <c r="M252" s="3">
        <f t="shared" si="87"/>
        <v>0</v>
      </c>
      <c r="N252" s="3">
        <f t="shared" si="87"/>
        <v>0</v>
      </c>
      <c r="O252" s="79"/>
    </row>
    <row r="253" spans="1:15" ht="30" customHeight="1">
      <c r="A253" s="418" t="s">
        <v>111</v>
      </c>
      <c r="B253" s="347" t="s">
        <v>110</v>
      </c>
      <c r="C253" s="348"/>
      <c r="D253" s="349"/>
      <c r="E253" s="322" t="s">
        <v>247</v>
      </c>
      <c r="F253" s="157" t="s">
        <v>323</v>
      </c>
      <c r="G253" s="3">
        <f>SUM(G254:G258)</f>
        <v>5460</v>
      </c>
      <c r="H253" s="3">
        <f t="shared" ref="H253:N253" si="88">SUM(H254:H258)</f>
        <v>0</v>
      </c>
      <c r="I253" s="3">
        <f t="shared" si="88"/>
        <v>0</v>
      </c>
      <c r="J253" s="3">
        <f t="shared" si="88"/>
        <v>0</v>
      </c>
      <c r="K253" s="3">
        <f t="shared" si="88"/>
        <v>5460</v>
      </c>
      <c r="L253" s="3">
        <f t="shared" si="88"/>
        <v>0</v>
      </c>
      <c r="M253" s="3">
        <f t="shared" si="88"/>
        <v>0</v>
      </c>
      <c r="N253" s="3">
        <f t="shared" si="88"/>
        <v>0</v>
      </c>
      <c r="O253" s="44"/>
    </row>
    <row r="254" spans="1:15" ht="30.75" customHeight="1">
      <c r="A254" s="419"/>
      <c r="B254" s="350"/>
      <c r="C254" s="351"/>
      <c r="D254" s="352"/>
      <c r="E254" s="353"/>
      <c r="F254" s="157">
        <v>2013</v>
      </c>
      <c r="G254" s="167">
        <f t="shared" ref="G254:H258" si="89">I254+K254+M254</f>
        <v>0</v>
      </c>
      <c r="H254" s="44">
        <f t="shared" si="89"/>
        <v>0</v>
      </c>
      <c r="I254" s="44">
        <v>0</v>
      </c>
      <c r="J254" s="44">
        <v>0</v>
      </c>
      <c r="K254" s="44">
        <v>0</v>
      </c>
      <c r="L254" s="44">
        <v>0</v>
      </c>
      <c r="M254" s="44">
        <v>0</v>
      </c>
      <c r="N254" s="44">
        <v>0</v>
      </c>
      <c r="O254" s="44"/>
    </row>
    <row r="255" spans="1:15" ht="70.5" customHeight="1">
      <c r="A255" s="419"/>
      <c r="B255" s="350"/>
      <c r="C255" s="351"/>
      <c r="D255" s="352"/>
      <c r="E255" s="353"/>
      <c r="F255" s="159">
        <v>2014</v>
      </c>
      <c r="G255" s="167">
        <f t="shared" si="89"/>
        <v>3150</v>
      </c>
      <c r="H255" s="167">
        <f t="shared" si="89"/>
        <v>0</v>
      </c>
      <c r="I255" s="167">
        <v>0</v>
      </c>
      <c r="J255" s="167"/>
      <c r="K255" s="167">
        <v>3150</v>
      </c>
      <c r="L255" s="167">
        <v>0</v>
      </c>
      <c r="M255" s="167">
        <v>0</v>
      </c>
      <c r="N255" s="167">
        <v>0</v>
      </c>
      <c r="O255" s="223" t="s">
        <v>479</v>
      </c>
    </row>
    <row r="256" spans="1:15" ht="69" customHeight="1">
      <c r="A256" s="329"/>
      <c r="B256" s="336"/>
      <c r="C256" s="337"/>
      <c r="D256" s="338"/>
      <c r="E256" s="329"/>
      <c r="F256" s="157">
        <v>2015</v>
      </c>
      <c r="G256" s="44">
        <f t="shared" si="89"/>
        <v>700</v>
      </c>
      <c r="H256" s="44">
        <f t="shared" si="89"/>
        <v>0</v>
      </c>
      <c r="I256" s="44">
        <v>0</v>
      </c>
      <c r="J256" s="44">
        <v>0</v>
      </c>
      <c r="K256" s="44">
        <v>700</v>
      </c>
      <c r="L256" s="44">
        <v>0</v>
      </c>
      <c r="M256" s="44">
        <v>0</v>
      </c>
      <c r="N256" s="44">
        <v>0</v>
      </c>
      <c r="O256" s="10" t="s">
        <v>479</v>
      </c>
    </row>
    <row r="257" spans="1:15" ht="70.5" customHeight="1">
      <c r="A257" s="329"/>
      <c r="B257" s="336"/>
      <c r="C257" s="337"/>
      <c r="D257" s="338"/>
      <c r="E257" s="329"/>
      <c r="F257" s="157">
        <v>2016</v>
      </c>
      <c r="G257" s="44">
        <f t="shared" si="89"/>
        <v>1610</v>
      </c>
      <c r="H257" s="44">
        <f t="shared" si="89"/>
        <v>0</v>
      </c>
      <c r="I257" s="44">
        <v>0</v>
      </c>
      <c r="J257" s="44">
        <v>0</v>
      </c>
      <c r="K257" s="44">
        <v>1610</v>
      </c>
      <c r="L257" s="44">
        <v>0</v>
      </c>
      <c r="M257" s="44">
        <v>0</v>
      </c>
      <c r="N257" s="44">
        <v>0</v>
      </c>
      <c r="O257" s="10" t="s">
        <v>1075</v>
      </c>
    </row>
    <row r="258" spans="1:15" ht="74.25" customHeight="1">
      <c r="A258" s="329"/>
      <c r="B258" s="339"/>
      <c r="C258" s="340"/>
      <c r="D258" s="341"/>
      <c r="E258" s="323"/>
      <c r="F258" s="157">
        <v>2017</v>
      </c>
      <c r="G258" s="44">
        <f t="shared" si="89"/>
        <v>0</v>
      </c>
      <c r="H258" s="44">
        <f t="shared" si="89"/>
        <v>0</v>
      </c>
      <c r="I258" s="44">
        <v>0</v>
      </c>
      <c r="J258" s="44">
        <v>0</v>
      </c>
      <c r="K258" s="44">
        <v>0</v>
      </c>
      <c r="L258" s="44">
        <v>0</v>
      </c>
      <c r="M258" s="44">
        <v>0</v>
      </c>
      <c r="N258" s="44">
        <v>0</v>
      </c>
      <c r="O258" s="10" t="s">
        <v>1186</v>
      </c>
    </row>
    <row r="259" spans="1:15" ht="42" customHeight="1">
      <c r="A259" s="146"/>
      <c r="B259" s="392" t="s">
        <v>512</v>
      </c>
      <c r="C259" s="393"/>
      <c r="D259" s="394"/>
      <c r="E259" s="94"/>
      <c r="F259" s="48"/>
      <c r="G259" s="150"/>
      <c r="H259" s="150"/>
      <c r="I259" s="150"/>
      <c r="J259" s="150"/>
      <c r="K259" s="150"/>
      <c r="L259" s="150"/>
      <c r="M259" s="150"/>
      <c r="N259" s="150"/>
      <c r="O259" s="51"/>
    </row>
    <row r="260" spans="1:15" ht="91.5" customHeight="1">
      <c r="A260" s="146"/>
      <c r="B260" s="402" t="s">
        <v>547</v>
      </c>
      <c r="C260" s="425"/>
      <c r="D260" s="426"/>
      <c r="E260" s="48" t="s">
        <v>247</v>
      </c>
      <c r="F260" s="48" t="s">
        <v>688</v>
      </c>
      <c r="G260" s="150">
        <f t="shared" ref="G260:H260" si="90">I260+K260+M260</f>
        <v>0</v>
      </c>
      <c r="H260" s="150">
        <f t="shared" si="90"/>
        <v>0</v>
      </c>
      <c r="I260" s="150">
        <v>0</v>
      </c>
      <c r="J260" s="150">
        <v>0</v>
      </c>
      <c r="K260" s="150">
        <v>0</v>
      </c>
      <c r="L260" s="150">
        <v>0</v>
      </c>
      <c r="M260" s="150">
        <v>0</v>
      </c>
      <c r="N260" s="150">
        <v>0</v>
      </c>
      <c r="O260" s="51" t="s">
        <v>479</v>
      </c>
    </row>
    <row r="261" spans="1:15" ht="31.5" hidden="1" customHeight="1">
      <c r="A261" s="418" t="s">
        <v>248</v>
      </c>
      <c r="B261" s="330" t="s">
        <v>249</v>
      </c>
      <c r="C261" s="331"/>
      <c r="D261" s="332"/>
      <c r="E261" s="327" t="s">
        <v>217</v>
      </c>
      <c r="F261" s="151" t="s">
        <v>323</v>
      </c>
      <c r="G261" s="152">
        <f>SUM(G262:G266)</f>
        <v>58122</v>
      </c>
      <c r="H261" s="152">
        <f t="shared" ref="H261:N261" si="91">SUM(H262:H266)</f>
        <v>114169.3</v>
      </c>
      <c r="I261" s="152">
        <f t="shared" si="91"/>
        <v>5322</v>
      </c>
      <c r="J261" s="152">
        <f t="shared" si="91"/>
        <v>80706.3</v>
      </c>
      <c r="K261" s="152">
        <f t="shared" si="91"/>
        <v>52800</v>
      </c>
      <c r="L261" s="152">
        <f t="shared" si="91"/>
        <v>33463</v>
      </c>
      <c r="M261" s="152">
        <f t="shared" si="91"/>
        <v>0</v>
      </c>
      <c r="N261" s="152">
        <f t="shared" si="91"/>
        <v>0</v>
      </c>
      <c r="O261" s="152"/>
    </row>
    <row r="262" spans="1:15" ht="39.75" customHeight="1">
      <c r="A262" s="419"/>
      <c r="B262" s="333"/>
      <c r="C262" s="334"/>
      <c r="D262" s="335"/>
      <c r="E262" s="328"/>
      <c r="F262" s="89">
        <v>2013</v>
      </c>
      <c r="G262" s="3">
        <f t="shared" ref="G262:N264" si="92">G268+G274+G280</f>
        <v>20622</v>
      </c>
      <c r="H262" s="3">
        <f t="shared" si="92"/>
        <v>13311</v>
      </c>
      <c r="I262" s="3">
        <f t="shared" si="92"/>
        <v>5322</v>
      </c>
      <c r="J262" s="3">
        <f t="shared" si="92"/>
        <v>3111</v>
      </c>
      <c r="K262" s="3">
        <f t="shared" si="92"/>
        <v>15300</v>
      </c>
      <c r="L262" s="3">
        <f t="shared" si="92"/>
        <v>10200</v>
      </c>
      <c r="M262" s="3">
        <f t="shared" si="92"/>
        <v>0</v>
      </c>
      <c r="N262" s="3">
        <f t="shared" si="92"/>
        <v>0</v>
      </c>
      <c r="O262" s="3"/>
    </row>
    <row r="263" spans="1:15" ht="38.25" customHeight="1">
      <c r="A263" s="419"/>
      <c r="B263" s="333"/>
      <c r="C263" s="334"/>
      <c r="D263" s="335"/>
      <c r="E263" s="328"/>
      <c r="F263" s="89">
        <v>2014</v>
      </c>
      <c r="G263" s="3">
        <f t="shared" si="92"/>
        <v>15000</v>
      </c>
      <c r="H263" s="3">
        <f t="shared" si="92"/>
        <v>19500</v>
      </c>
      <c r="I263" s="3">
        <f t="shared" si="92"/>
        <v>0</v>
      </c>
      <c r="J263" s="3">
        <f t="shared" si="92"/>
        <v>11500</v>
      </c>
      <c r="K263" s="3">
        <f t="shared" si="92"/>
        <v>15000</v>
      </c>
      <c r="L263" s="3">
        <f t="shared" si="92"/>
        <v>8000</v>
      </c>
      <c r="M263" s="3">
        <f t="shared" si="92"/>
        <v>0</v>
      </c>
      <c r="N263" s="3">
        <f t="shared" si="92"/>
        <v>0</v>
      </c>
      <c r="O263" s="3"/>
    </row>
    <row r="264" spans="1:15" ht="36.75" customHeight="1">
      <c r="A264" s="495"/>
      <c r="B264" s="497"/>
      <c r="C264" s="498"/>
      <c r="D264" s="499"/>
      <c r="E264" s="495"/>
      <c r="F264" s="89">
        <v>2015</v>
      </c>
      <c r="G264" s="3">
        <f t="shared" si="92"/>
        <v>7500</v>
      </c>
      <c r="H264" s="3">
        <f t="shared" si="92"/>
        <v>27126.800000000003</v>
      </c>
      <c r="I264" s="3">
        <f t="shared" si="92"/>
        <v>0</v>
      </c>
      <c r="J264" s="3">
        <f t="shared" si="92"/>
        <v>22126.800000000003</v>
      </c>
      <c r="K264" s="3">
        <f t="shared" si="92"/>
        <v>7500</v>
      </c>
      <c r="L264" s="3">
        <f t="shared" si="92"/>
        <v>5000</v>
      </c>
      <c r="M264" s="3">
        <f t="shared" si="92"/>
        <v>0</v>
      </c>
      <c r="N264" s="3">
        <f t="shared" si="92"/>
        <v>0</v>
      </c>
      <c r="O264" s="3"/>
    </row>
    <row r="265" spans="1:15" ht="35.25" customHeight="1">
      <c r="A265" s="495"/>
      <c r="B265" s="497"/>
      <c r="C265" s="498"/>
      <c r="D265" s="499"/>
      <c r="E265" s="495"/>
      <c r="F265" s="89">
        <v>2016</v>
      </c>
      <c r="G265" s="3">
        <f t="shared" ref="G265:N266" si="93">G270+G276+G282</f>
        <v>7500</v>
      </c>
      <c r="H265" s="3">
        <f t="shared" si="93"/>
        <v>27126.800000000003</v>
      </c>
      <c r="I265" s="3">
        <f t="shared" si="93"/>
        <v>0</v>
      </c>
      <c r="J265" s="3">
        <f t="shared" si="93"/>
        <v>22126.800000000003</v>
      </c>
      <c r="K265" s="3">
        <f t="shared" si="93"/>
        <v>7500</v>
      </c>
      <c r="L265" s="3">
        <f t="shared" si="93"/>
        <v>5000</v>
      </c>
      <c r="M265" s="3">
        <f t="shared" si="93"/>
        <v>0</v>
      </c>
      <c r="N265" s="3">
        <f t="shared" si="93"/>
        <v>0</v>
      </c>
      <c r="O265" s="3"/>
    </row>
    <row r="266" spans="1:15" ht="35.25" customHeight="1">
      <c r="A266" s="496"/>
      <c r="B266" s="500"/>
      <c r="C266" s="501"/>
      <c r="D266" s="502"/>
      <c r="E266" s="496"/>
      <c r="F266" s="89">
        <v>2017</v>
      </c>
      <c r="G266" s="3">
        <f t="shared" si="93"/>
        <v>7500</v>
      </c>
      <c r="H266" s="3">
        <f t="shared" si="93"/>
        <v>27104.7</v>
      </c>
      <c r="I266" s="3">
        <f t="shared" si="93"/>
        <v>0</v>
      </c>
      <c r="J266" s="3">
        <f t="shared" si="93"/>
        <v>21841.7</v>
      </c>
      <c r="K266" s="3">
        <f t="shared" si="93"/>
        <v>7500</v>
      </c>
      <c r="L266" s="3">
        <f t="shared" si="93"/>
        <v>5263</v>
      </c>
      <c r="M266" s="3">
        <f t="shared" si="93"/>
        <v>0</v>
      </c>
      <c r="N266" s="3">
        <f t="shared" si="93"/>
        <v>0</v>
      </c>
      <c r="O266" s="3"/>
    </row>
    <row r="267" spans="1:15" ht="34.5" customHeight="1">
      <c r="A267" s="418" t="s">
        <v>112</v>
      </c>
      <c r="B267" s="347" t="s">
        <v>116</v>
      </c>
      <c r="C267" s="348"/>
      <c r="D267" s="349"/>
      <c r="E267" s="322" t="s">
        <v>217</v>
      </c>
      <c r="F267" s="157" t="s">
        <v>323</v>
      </c>
      <c r="G267" s="44">
        <f>SUM(G268:G272)</f>
        <v>19811</v>
      </c>
      <c r="H267" s="44">
        <f t="shared" ref="H267:N267" si="94">SUM(H268:H272)</f>
        <v>41965.399999999994</v>
      </c>
      <c r="I267" s="44">
        <f t="shared" si="94"/>
        <v>2211</v>
      </c>
      <c r="J267" s="44">
        <f t="shared" si="94"/>
        <v>23496.399999999998</v>
      </c>
      <c r="K267" s="44">
        <f t="shared" si="94"/>
        <v>17600</v>
      </c>
      <c r="L267" s="44">
        <f t="shared" si="94"/>
        <v>18469</v>
      </c>
      <c r="M267" s="44">
        <f t="shared" si="94"/>
        <v>0</v>
      </c>
      <c r="N267" s="44">
        <f t="shared" si="94"/>
        <v>0</v>
      </c>
      <c r="O267" s="44"/>
    </row>
    <row r="268" spans="1:15" ht="276.75" customHeight="1">
      <c r="A268" s="419"/>
      <c r="B268" s="350"/>
      <c r="C268" s="351"/>
      <c r="D268" s="352"/>
      <c r="E268" s="353"/>
      <c r="F268" s="157">
        <v>2013</v>
      </c>
      <c r="G268" s="167">
        <f t="shared" ref="G268:H272" si="95">I268+K268+M268</f>
        <v>7311</v>
      </c>
      <c r="H268" s="44">
        <f t="shared" si="95"/>
        <v>7311</v>
      </c>
      <c r="I268" s="44">
        <v>2211</v>
      </c>
      <c r="J268" s="44">
        <v>2211</v>
      </c>
      <c r="K268" s="44">
        <v>5100</v>
      </c>
      <c r="L268" s="44">
        <v>5100</v>
      </c>
      <c r="M268" s="44">
        <v>0</v>
      </c>
      <c r="N268" s="44">
        <v>0</v>
      </c>
      <c r="O268" s="11" t="s">
        <v>480</v>
      </c>
    </row>
    <row r="269" spans="1:15" ht="75" customHeight="1">
      <c r="A269" s="419"/>
      <c r="B269" s="350"/>
      <c r="C269" s="351"/>
      <c r="D269" s="352"/>
      <c r="E269" s="353"/>
      <c r="F269" s="169">
        <v>2014</v>
      </c>
      <c r="G269" s="167">
        <f t="shared" si="95"/>
        <v>5000</v>
      </c>
      <c r="H269" s="44">
        <f t="shared" si="95"/>
        <v>8000</v>
      </c>
      <c r="I269" s="44">
        <v>0</v>
      </c>
      <c r="J269" s="44">
        <v>3000</v>
      </c>
      <c r="K269" s="44">
        <v>5000</v>
      </c>
      <c r="L269" s="44">
        <v>5000</v>
      </c>
      <c r="M269" s="44">
        <v>0</v>
      </c>
      <c r="N269" s="44"/>
      <c r="O269" s="10" t="s">
        <v>481</v>
      </c>
    </row>
    <row r="270" spans="1:15" ht="87.75" customHeight="1">
      <c r="A270" s="329"/>
      <c r="B270" s="336"/>
      <c r="C270" s="337"/>
      <c r="D270" s="338"/>
      <c r="E270" s="329"/>
      <c r="F270" s="160">
        <v>2015</v>
      </c>
      <c r="G270" s="167">
        <f t="shared" si="95"/>
        <v>2500</v>
      </c>
      <c r="H270" s="167">
        <f t="shared" si="95"/>
        <v>11792.1</v>
      </c>
      <c r="I270" s="167">
        <v>0</v>
      </c>
      <c r="J270" s="167">
        <v>9292.1</v>
      </c>
      <c r="K270" s="167">
        <v>2500</v>
      </c>
      <c r="L270" s="167">
        <v>2500</v>
      </c>
      <c r="M270" s="207">
        <v>0</v>
      </c>
      <c r="N270" s="207">
        <v>0</v>
      </c>
      <c r="O270" s="10" t="s">
        <v>548</v>
      </c>
    </row>
    <row r="271" spans="1:15" ht="58.5" customHeight="1">
      <c r="A271" s="329"/>
      <c r="B271" s="336"/>
      <c r="C271" s="337"/>
      <c r="D271" s="338"/>
      <c r="E271" s="329"/>
      <c r="F271" s="157">
        <v>2016</v>
      </c>
      <c r="G271" s="167">
        <f t="shared" si="95"/>
        <v>2500</v>
      </c>
      <c r="H271" s="167">
        <f t="shared" si="95"/>
        <v>7331.7</v>
      </c>
      <c r="I271" s="44">
        <v>0</v>
      </c>
      <c r="J271" s="44">
        <v>5139.7</v>
      </c>
      <c r="K271" s="44">
        <v>2500</v>
      </c>
      <c r="L271" s="44">
        <v>2192</v>
      </c>
      <c r="M271" s="44">
        <v>0</v>
      </c>
      <c r="N271" s="44">
        <v>0</v>
      </c>
      <c r="O271" s="10" t="s">
        <v>1076</v>
      </c>
    </row>
    <row r="272" spans="1:15" ht="105.75" customHeight="1">
      <c r="A272" s="323"/>
      <c r="B272" s="339"/>
      <c r="C272" s="340"/>
      <c r="D272" s="341"/>
      <c r="E272" s="323"/>
      <c r="F272" s="157">
        <v>2017</v>
      </c>
      <c r="G272" s="167">
        <f t="shared" si="95"/>
        <v>2500</v>
      </c>
      <c r="H272" s="167">
        <f t="shared" si="95"/>
        <v>7530.6</v>
      </c>
      <c r="I272" s="44">
        <v>0</v>
      </c>
      <c r="J272" s="44">
        <v>3853.6</v>
      </c>
      <c r="K272" s="167">
        <v>2500</v>
      </c>
      <c r="L272" s="44">
        <v>3677</v>
      </c>
      <c r="M272" s="44">
        <v>0</v>
      </c>
      <c r="N272" s="44">
        <v>0</v>
      </c>
      <c r="O272" s="10" t="s">
        <v>1285</v>
      </c>
    </row>
    <row r="273" spans="1:15" ht="36.75" customHeight="1">
      <c r="A273" s="420" t="s">
        <v>113</v>
      </c>
      <c r="B273" s="347" t="s">
        <v>117</v>
      </c>
      <c r="C273" s="348"/>
      <c r="D273" s="349"/>
      <c r="E273" s="322" t="s">
        <v>217</v>
      </c>
      <c r="F273" s="157" t="s">
        <v>323</v>
      </c>
      <c r="G273" s="44">
        <f>SUM(G274:G278)</f>
        <v>18500</v>
      </c>
      <c r="H273" s="44">
        <f t="shared" ref="H273:N273" si="96">SUM(H274:H278)</f>
        <v>66827</v>
      </c>
      <c r="I273" s="44">
        <f t="shared" si="96"/>
        <v>900</v>
      </c>
      <c r="J273" s="44">
        <f t="shared" si="96"/>
        <v>52231.6</v>
      </c>
      <c r="K273" s="44">
        <f t="shared" si="96"/>
        <v>17600</v>
      </c>
      <c r="L273" s="44">
        <f t="shared" si="96"/>
        <v>14595.4</v>
      </c>
      <c r="M273" s="44">
        <f t="shared" si="96"/>
        <v>0</v>
      </c>
      <c r="N273" s="44">
        <f t="shared" si="96"/>
        <v>0</v>
      </c>
      <c r="O273" s="44"/>
    </row>
    <row r="274" spans="1:15" ht="249.75" customHeight="1">
      <c r="A274" s="421"/>
      <c r="B274" s="350"/>
      <c r="C274" s="351"/>
      <c r="D274" s="352"/>
      <c r="E274" s="353"/>
      <c r="F274" s="157">
        <v>2013</v>
      </c>
      <c r="G274" s="167">
        <f t="shared" ref="G274:H278" si="97">I274+K274+M274</f>
        <v>6000</v>
      </c>
      <c r="H274" s="167">
        <f t="shared" si="97"/>
        <v>6000</v>
      </c>
      <c r="I274" s="167">
        <v>900</v>
      </c>
      <c r="J274" s="167">
        <v>900</v>
      </c>
      <c r="K274" s="167">
        <v>5100</v>
      </c>
      <c r="L274" s="167">
        <v>5100</v>
      </c>
      <c r="M274" s="167">
        <v>0</v>
      </c>
      <c r="N274" s="167">
        <v>0</v>
      </c>
      <c r="O274" s="11" t="s">
        <v>341</v>
      </c>
    </row>
    <row r="275" spans="1:15" ht="132.75" customHeight="1">
      <c r="A275" s="421"/>
      <c r="B275" s="350"/>
      <c r="C275" s="351"/>
      <c r="D275" s="352"/>
      <c r="E275" s="353"/>
      <c r="F275" s="157">
        <v>2014</v>
      </c>
      <c r="G275" s="167">
        <f t="shared" si="97"/>
        <v>5000</v>
      </c>
      <c r="H275" s="44">
        <f t="shared" si="97"/>
        <v>11050</v>
      </c>
      <c r="I275" s="44">
        <v>0</v>
      </c>
      <c r="J275" s="44">
        <v>8050</v>
      </c>
      <c r="K275" s="44">
        <v>5000</v>
      </c>
      <c r="L275" s="44">
        <v>3000</v>
      </c>
      <c r="M275" s="44">
        <v>0</v>
      </c>
      <c r="N275" s="44">
        <v>0</v>
      </c>
      <c r="O275" s="10" t="s">
        <v>482</v>
      </c>
    </row>
    <row r="276" spans="1:15" ht="84.75" customHeight="1">
      <c r="A276" s="329"/>
      <c r="B276" s="336"/>
      <c r="C276" s="337"/>
      <c r="D276" s="338"/>
      <c r="E276" s="329"/>
      <c r="F276" s="157">
        <v>2015</v>
      </c>
      <c r="G276" s="167">
        <f t="shared" si="97"/>
        <v>2500</v>
      </c>
      <c r="H276" s="44">
        <f t="shared" si="97"/>
        <v>14834.7</v>
      </c>
      <c r="I276" s="44">
        <v>0</v>
      </c>
      <c r="J276" s="44">
        <v>12334.7</v>
      </c>
      <c r="K276" s="44">
        <v>2500</v>
      </c>
      <c r="L276" s="44">
        <v>2500</v>
      </c>
      <c r="M276" s="44">
        <v>0</v>
      </c>
      <c r="N276" s="44">
        <v>0</v>
      </c>
      <c r="O276" s="208" t="s">
        <v>1286</v>
      </c>
    </row>
    <row r="277" spans="1:15" ht="72" customHeight="1">
      <c r="A277" s="329"/>
      <c r="B277" s="336"/>
      <c r="C277" s="337"/>
      <c r="D277" s="338"/>
      <c r="E277" s="329"/>
      <c r="F277" s="157">
        <v>2016</v>
      </c>
      <c r="G277" s="167">
        <f t="shared" si="97"/>
        <v>2500</v>
      </c>
      <c r="H277" s="44">
        <f t="shared" si="97"/>
        <v>19118</v>
      </c>
      <c r="I277" s="44">
        <v>0</v>
      </c>
      <c r="J277" s="44">
        <v>16558</v>
      </c>
      <c r="K277" s="44">
        <v>2500</v>
      </c>
      <c r="L277" s="44">
        <v>2560</v>
      </c>
      <c r="M277" s="44">
        <v>0</v>
      </c>
      <c r="N277" s="44">
        <v>0</v>
      </c>
      <c r="O277" s="208" t="s">
        <v>1077</v>
      </c>
    </row>
    <row r="278" spans="1:15" ht="106.5" customHeight="1">
      <c r="A278" s="323"/>
      <c r="B278" s="339"/>
      <c r="C278" s="340"/>
      <c r="D278" s="341"/>
      <c r="E278" s="323"/>
      <c r="F278" s="157">
        <v>2017</v>
      </c>
      <c r="G278" s="167">
        <f t="shared" si="97"/>
        <v>2500</v>
      </c>
      <c r="H278" s="44">
        <f t="shared" si="97"/>
        <v>15824.3</v>
      </c>
      <c r="I278" s="44">
        <v>0</v>
      </c>
      <c r="J278" s="44">
        <v>14388.9</v>
      </c>
      <c r="K278" s="44">
        <v>2500</v>
      </c>
      <c r="L278" s="44">
        <v>1435.4</v>
      </c>
      <c r="M278" s="44">
        <v>0</v>
      </c>
      <c r="N278" s="44">
        <v>0</v>
      </c>
      <c r="O278" s="208" t="s">
        <v>1287</v>
      </c>
    </row>
    <row r="279" spans="1:15" ht="30.75" customHeight="1">
      <c r="A279" s="418" t="s">
        <v>114</v>
      </c>
      <c r="B279" s="347" t="s">
        <v>115</v>
      </c>
      <c r="C279" s="348"/>
      <c r="D279" s="349"/>
      <c r="E279" s="322" t="s">
        <v>217</v>
      </c>
      <c r="F279" s="157" t="s">
        <v>323</v>
      </c>
      <c r="G279" s="44">
        <f>SUM(G280:G284)</f>
        <v>19811</v>
      </c>
      <c r="H279" s="44">
        <f t="shared" ref="H279:N279" si="98">SUM(H280:H284)</f>
        <v>2260</v>
      </c>
      <c r="I279" s="44">
        <f t="shared" si="98"/>
        <v>2211</v>
      </c>
      <c r="J279" s="44">
        <f t="shared" si="98"/>
        <v>1238</v>
      </c>
      <c r="K279" s="44">
        <f t="shared" si="98"/>
        <v>17600</v>
      </c>
      <c r="L279" s="44">
        <f t="shared" si="98"/>
        <v>1022</v>
      </c>
      <c r="M279" s="44">
        <f t="shared" si="98"/>
        <v>0</v>
      </c>
      <c r="N279" s="44">
        <f t="shared" si="98"/>
        <v>0</v>
      </c>
      <c r="O279" s="167"/>
    </row>
    <row r="280" spans="1:15" ht="52.5" customHeight="1">
      <c r="A280" s="419"/>
      <c r="B280" s="350"/>
      <c r="C280" s="351"/>
      <c r="D280" s="352"/>
      <c r="E280" s="353"/>
      <c r="F280" s="157">
        <v>2013</v>
      </c>
      <c r="G280" s="167">
        <f t="shared" ref="G280:H284" si="99">I280+K280+M280</f>
        <v>7311</v>
      </c>
      <c r="H280" s="44">
        <f t="shared" si="99"/>
        <v>0</v>
      </c>
      <c r="I280" s="44">
        <v>2211</v>
      </c>
      <c r="J280" s="44">
        <v>0</v>
      </c>
      <c r="K280" s="44">
        <v>5100</v>
      </c>
      <c r="L280" s="44">
        <v>0</v>
      </c>
      <c r="M280" s="44">
        <v>0</v>
      </c>
      <c r="N280" s="44">
        <v>0</v>
      </c>
      <c r="O280" s="11" t="s">
        <v>483</v>
      </c>
    </row>
    <row r="281" spans="1:15" ht="90.75" customHeight="1">
      <c r="A281" s="419"/>
      <c r="B281" s="350"/>
      <c r="C281" s="351"/>
      <c r="D281" s="352"/>
      <c r="E281" s="353"/>
      <c r="F281" s="157">
        <v>2014</v>
      </c>
      <c r="G281" s="167">
        <f t="shared" si="99"/>
        <v>5000</v>
      </c>
      <c r="H281" s="44">
        <f t="shared" si="99"/>
        <v>450</v>
      </c>
      <c r="I281" s="44">
        <v>0</v>
      </c>
      <c r="J281" s="44">
        <v>450</v>
      </c>
      <c r="K281" s="44">
        <v>5000</v>
      </c>
      <c r="L281" s="44">
        <v>0</v>
      </c>
      <c r="M281" s="44">
        <v>0</v>
      </c>
      <c r="N281" s="44">
        <v>0</v>
      </c>
      <c r="O281" s="10" t="s">
        <v>484</v>
      </c>
    </row>
    <row r="282" spans="1:15" ht="27.75" hidden="1" customHeight="1">
      <c r="A282" s="329"/>
      <c r="B282" s="336"/>
      <c r="C282" s="337"/>
      <c r="D282" s="338"/>
      <c r="E282" s="329"/>
      <c r="F282" s="142">
        <v>2015</v>
      </c>
      <c r="G282" s="143">
        <f t="shared" si="99"/>
        <v>2500</v>
      </c>
      <c r="H282" s="138">
        <f t="shared" si="99"/>
        <v>500</v>
      </c>
      <c r="I282" s="138">
        <v>0</v>
      </c>
      <c r="J282" s="138">
        <v>500</v>
      </c>
      <c r="K282" s="138">
        <v>2500</v>
      </c>
      <c r="L282" s="138">
        <v>0</v>
      </c>
      <c r="M282" s="138">
        <v>0</v>
      </c>
      <c r="N282" s="138">
        <v>0</v>
      </c>
      <c r="O282" s="139" t="s">
        <v>484</v>
      </c>
    </row>
    <row r="283" spans="1:15" ht="22.5" hidden="1" customHeight="1">
      <c r="A283" s="329"/>
      <c r="B283" s="336"/>
      <c r="C283" s="337"/>
      <c r="D283" s="338"/>
      <c r="E283" s="329"/>
      <c r="F283" s="142">
        <v>2016</v>
      </c>
      <c r="G283" s="143">
        <f t="shared" si="99"/>
        <v>2500</v>
      </c>
      <c r="H283" s="138">
        <f t="shared" si="99"/>
        <v>655</v>
      </c>
      <c r="I283" s="138">
        <v>0</v>
      </c>
      <c r="J283" s="138">
        <v>144</v>
      </c>
      <c r="K283" s="138">
        <v>2500</v>
      </c>
      <c r="L283" s="138">
        <v>511</v>
      </c>
      <c r="M283" s="138">
        <v>0</v>
      </c>
      <c r="N283" s="138">
        <v>0</v>
      </c>
      <c r="O283" s="139" t="s">
        <v>1078</v>
      </c>
    </row>
    <row r="284" spans="1:15" ht="22.5" hidden="1" customHeight="1">
      <c r="A284" s="323"/>
      <c r="B284" s="339"/>
      <c r="C284" s="340"/>
      <c r="D284" s="341"/>
      <c r="E284" s="323"/>
      <c r="F284" s="142">
        <v>2017</v>
      </c>
      <c r="G284" s="143">
        <f t="shared" si="99"/>
        <v>2500</v>
      </c>
      <c r="H284" s="138">
        <f t="shared" si="99"/>
        <v>655</v>
      </c>
      <c r="I284" s="138">
        <v>0</v>
      </c>
      <c r="J284" s="138">
        <v>144</v>
      </c>
      <c r="K284" s="138">
        <v>2500</v>
      </c>
      <c r="L284" s="138">
        <v>511</v>
      </c>
      <c r="M284" s="138">
        <v>0</v>
      </c>
      <c r="N284" s="138">
        <v>0</v>
      </c>
      <c r="O284" s="139" t="s">
        <v>1078</v>
      </c>
    </row>
    <row r="285" spans="1:15" ht="25.5" customHeight="1">
      <c r="A285" s="327" t="s">
        <v>250</v>
      </c>
      <c r="B285" s="330" t="s">
        <v>251</v>
      </c>
      <c r="C285" s="331"/>
      <c r="D285" s="332"/>
      <c r="E285" s="327" t="s">
        <v>217</v>
      </c>
      <c r="F285" s="89" t="s">
        <v>323</v>
      </c>
      <c r="G285" s="3">
        <f>SUM(G286:G290)</f>
        <v>1995</v>
      </c>
      <c r="H285" s="3">
        <f t="shared" ref="H285:N285" si="100">SUM(H286:H290)</f>
        <v>1762.2</v>
      </c>
      <c r="I285" s="3">
        <f t="shared" si="100"/>
        <v>0</v>
      </c>
      <c r="J285" s="3">
        <f t="shared" si="100"/>
        <v>941.8</v>
      </c>
      <c r="K285" s="3">
        <f t="shared" si="100"/>
        <v>1995</v>
      </c>
      <c r="L285" s="3">
        <f t="shared" si="100"/>
        <v>820.40000000000009</v>
      </c>
      <c r="M285" s="3">
        <f t="shared" si="100"/>
        <v>0</v>
      </c>
      <c r="N285" s="3">
        <f t="shared" si="100"/>
        <v>0</v>
      </c>
      <c r="O285" s="89"/>
    </row>
    <row r="286" spans="1:15" ht="23.25" customHeight="1">
      <c r="A286" s="328"/>
      <c r="B286" s="333"/>
      <c r="C286" s="334"/>
      <c r="D286" s="335"/>
      <c r="E286" s="328"/>
      <c r="F286" s="89">
        <v>2013</v>
      </c>
      <c r="G286" s="3">
        <f t="shared" ref="G286:N289" si="101">G292+G298+G304</f>
        <v>0</v>
      </c>
      <c r="H286" s="3">
        <f t="shared" si="101"/>
        <v>0</v>
      </c>
      <c r="I286" s="3">
        <f t="shared" si="101"/>
        <v>0</v>
      </c>
      <c r="J286" s="3">
        <f t="shared" si="101"/>
        <v>0</v>
      </c>
      <c r="K286" s="3">
        <f t="shared" si="101"/>
        <v>0</v>
      </c>
      <c r="L286" s="3">
        <f t="shared" si="101"/>
        <v>0</v>
      </c>
      <c r="M286" s="3">
        <f t="shared" si="101"/>
        <v>0</v>
      </c>
      <c r="N286" s="3">
        <f t="shared" si="101"/>
        <v>0</v>
      </c>
      <c r="O286" s="3"/>
    </row>
    <row r="287" spans="1:15" ht="21.75" customHeight="1">
      <c r="A287" s="328"/>
      <c r="B287" s="333"/>
      <c r="C287" s="334"/>
      <c r="D287" s="335"/>
      <c r="E287" s="328"/>
      <c r="F287" s="89">
        <v>2014</v>
      </c>
      <c r="G287" s="3">
        <f t="shared" si="101"/>
        <v>395</v>
      </c>
      <c r="H287" s="3">
        <f t="shared" si="101"/>
        <v>395</v>
      </c>
      <c r="I287" s="3">
        <f t="shared" si="101"/>
        <v>0</v>
      </c>
      <c r="J287" s="3">
        <f t="shared" si="101"/>
        <v>0</v>
      </c>
      <c r="K287" s="3">
        <f t="shared" si="101"/>
        <v>395</v>
      </c>
      <c r="L287" s="3">
        <f t="shared" si="101"/>
        <v>395</v>
      </c>
      <c r="M287" s="3">
        <f t="shared" si="101"/>
        <v>0</v>
      </c>
      <c r="N287" s="3">
        <f t="shared" si="101"/>
        <v>0</v>
      </c>
      <c r="O287" s="3"/>
    </row>
    <row r="288" spans="1:15" ht="23.25" customHeight="1">
      <c r="A288" s="329"/>
      <c r="B288" s="336"/>
      <c r="C288" s="337"/>
      <c r="D288" s="338"/>
      <c r="E288" s="329"/>
      <c r="F288" s="154">
        <v>2015</v>
      </c>
      <c r="G288" s="3">
        <f t="shared" si="101"/>
        <v>450</v>
      </c>
      <c r="H288" s="3">
        <f t="shared" si="101"/>
        <v>288</v>
      </c>
      <c r="I288" s="3">
        <f t="shared" si="101"/>
        <v>0</v>
      </c>
      <c r="J288" s="3">
        <f t="shared" si="101"/>
        <v>138</v>
      </c>
      <c r="K288" s="3">
        <f t="shared" si="101"/>
        <v>450</v>
      </c>
      <c r="L288" s="3">
        <f t="shared" si="101"/>
        <v>150</v>
      </c>
      <c r="M288" s="3">
        <f t="shared" si="101"/>
        <v>0</v>
      </c>
      <c r="N288" s="3">
        <f t="shared" si="101"/>
        <v>0</v>
      </c>
      <c r="O288" s="3"/>
    </row>
    <row r="289" spans="1:15" ht="26.25" customHeight="1">
      <c r="A289" s="329"/>
      <c r="B289" s="336"/>
      <c r="C289" s="337"/>
      <c r="D289" s="338"/>
      <c r="E289" s="329"/>
      <c r="F289" s="154">
        <v>2016</v>
      </c>
      <c r="G289" s="3">
        <f>G295+G301+G307</f>
        <v>650</v>
      </c>
      <c r="H289" s="3">
        <f>H295+H301+H307</f>
        <v>613.4</v>
      </c>
      <c r="I289" s="3">
        <f t="shared" si="101"/>
        <v>0</v>
      </c>
      <c r="J289" s="3">
        <f t="shared" si="101"/>
        <v>480.79999999999995</v>
      </c>
      <c r="K289" s="3">
        <f t="shared" si="101"/>
        <v>650</v>
      </c>
      <c r="L289" s="3">
        <f t="shared" si="101"/>
        <v>132.6</v>
      </c>
      <c r="M289" s="3">
        <f t="shared" si="101"/>
        <v>0</v>
      </c>
      <c r="N289" s="3">
        <f t="shared" si="101"/>
        <v>0</v>
      </c>
      <c r="O289" s="3"/>
    </row>
    <row r="290" spans="1:15" ht="25.5" customHeight="1">
      <c r="A290" s="323"/>
      <c r="B290" s="339"/>
      <c r="C290" s="340"/>
      <c r="D290" s="341"/>
      <c r="E290" s="323"/>
      <c r="F290" s="154">
        <v>2017</v>
      </c>
      <c r="G290" s="3">
        <f>G296+G302+G308</f>
        <v>500</v>
      </c>
      <c r="H290" s="3">
        <f t="shared" ref="H290:N290" si="102">H296+H302+H308</f>
        <v>465.79999999999995</v>
      </c>
      <c r="I290" s="3">
        <f t="shared" si="102"/>
        <v>0</v>
      </c>
      <c r="J290" s="3">
        <f t="shared" si="102"/>
        <v>323</v>
      </c>
      <c r="K290" s="3">
        <f t="shared" si="102"/>
        <v>500</v>
      </c>
      <c r="L290" s="3">
        <f t="shared" si="102"/>
        <v>142.80000000000001</v>
      </c>
      <c r="M290" s="3">
        <f t="shared" si="102"/>
        <v>0</v>
      </c>
      <c r="N290" s="3">
        <f t="shared" si="102"/>
        <v>0</v>
      </c>
      <c r="O290" s="3"/>
    </row>
    <row r="291" spans="1:15" ht="26.25" customHeight="1">
      <c r="A291" s="327" t="s">
        <v>118</v>
      </c>
      <c r="B291" s="347" t="s">
        <v>121</v>
      </c>
      <c r="C291" s="348"/>
      <c r="D291" s="349"/>
      <c r="E291" s="322" t="s">
        <v>217</v>
      </c>
      <c r="F291" s="157" t="s">
        <v>323</v>
      </c>
      <c r="G291" s="44">
        <f>SUM(G292:G294)</f>
        <v>300</v>
      </c>
      <c r="H291" s="44">
        <f t="shared" ref="H291:N291" si="103">SUM(H292:H294)</f>
        <v>174.5</v>
      </c>
      <c r="I291" s="44">
        <f t="shared" si="103"/>
        <v>0</v>
      </c>
      <c r="J291" s="44">
        <f t="shared" si="103"/>
        <v>24.5</v>
      </c>
      <c r="K291" s="44">
        <f t="shared" si="103"/>
        <v>300</v>
      </c>
      <c r="L291" s="44">
        <f t="shared" si="103"/>
        <v>150</v>
      </c>
      <c r="M291" s="44">
        <f t="shared" si="103"/>
        <v>0</v>
      </c>
      <c r="N291" s="44">
        <f t="shared" si="103"/>
        <v>0</v>
      </c>
      <c r="O291" s="44"/>
    </row>
    <row r="292" spans="1:15" ht="25.5" customHeight="1">
      <c r="A292" s="329"/>
      <c r="B292" s="350"/>
      <c r="C292" s="351"/>
      <c r="D292" s="352"/>
      <c r="E292" s="353"/>
      <c r="F292" s="157">
        <v>2013</v>
      </c>
      <c r="G292" s="44">
        <f t="shared" ref="G292:H296" si="104">I292+K292+M292</f>
        <v>0</v>
      </c>
      <c r="H292" s="44">
        <f t="shared" si="104"/>
        <v>0</v>
      </c>
      <c r="I292" s="44">
        <v>0</v>
      </c>
      <c r="J292" s="44">
        <v>0</v>
      </c>
      <c r="K292" s="44">
        <v>0</v>
      </c>
      <c r="L292" s="44">
        <v>0</v>
      </c>
      <c r="M292" s="44">
        <v>0</v>
      </c>
      <c r="N292" s="44">
        <v>0</v>
      </c>
      <c r="O292" s="44"/>
    </row>
    <row r="293" spans="1:15" ht="90.75" customHeight="1">
      <c r="A293" s="329"/>
      <c r="B293" s="350"/>
      <c r="C293" s="351"/>
      <c r="D293" s="352"/>
      <c r="E293" s="353"/>
      <c r="F293" s="157">
        <v>2014</v>
      </c>
      <c r="G293" s="44">
        <f t="shared" si="104"/>
        <v>150</v>
      </c>
      <c r="H293" s="44">
        <f t="shared" si="104"/>
        <v>150</v>
      </c>
      <c r="I293" s="44">
        <f>SUM(I297:I298)</f>
        <v>0</v>
      </c>
      <c r="J293" s="44">
        <v>0</v>
      </c>
      <c r="K293" s="44">
        <v>150</v>
      </c>
      <c r="L293" s="44">
        <v>150</v>
      </c>
      <c r="M293" s="44">
        <f>SUM(M297:M298)</f>
        <v>0</v>
      </c>
      <c r="N293" s="44">
        <v>0</v>
      </c>
      <c r="O293" s="10" t="s">
        <v>490</v>
      </c>
    </row>
    <row r="294" spans="1:15" ht="47.25" customHeight="1">
      <c r="A294" s="329"/>
      <c r="B294" s="336"/>
      <c r="C294" s="337"/>
      <c r="D294" s="338"/>
      <c r="E294" s="329"/>
      <c r="F294" s="157">
        <v>2015</v>
      </c>
      <c r="G294" s="44">
        <f t="shared" si="104"/>
        <v>150</v>
      </c>
      <c r="H294" s="44">
        <f t="shared" si="104"/>
        <v>24.5</v>
      </c>
      <c r="I294" s="44">
        <v>0</v>
      </c>
      <c r="J294" s="44">
        <v>24.5</v>
      </c>
      <c r="K294" s="44">
        <v>150</v>
      </c>
      <c r="L294" s="44">
        <v>0</v>
      </c>
      <c r="M294" s="44">
        <v>0</v>
      </c>
      <c r="N294" s="44">
        <v>0</v>
      </c>
      <c r="O294" s="10" t="s">
        <v>612</v>
      </c>
    </row>
    <row r="295" spans="1:15" ht="48" customHeight="1">
      <c r="A295" s="329"/>
      <c r="B295" s="336"/>
      <c r="C295" s="337"/>
      <c r="D295" s="338"/>
      <c r="E295" s="329"/>
      <c r="F295" s="157">
        <v>2016</v>
      </c>
      <c r="G295" s="44">
        <f t="shared" si="104"/>
        <v>200</v>
      </c>
      <c r="H295" s="44">
        <f t="shared" si="104"/>
        <v>2.9</v>
      </c>
      <c r="I295" s="44">
        <v>0</v>
      </c>
      <c r="J295" s="44">
        <v>2.9</v>
      </c>
      <c r="K295" s="44">
        <v>200</v>
      </c>
      <c r="L295" s="44">
        <v>0</v>
      </c>
      <c r="M295" s="44">
        <v>0</v>
      </c>
      <c r="N295" s="44">
        <v>0</v>
      </c>
      <c r="O295" s="208" t="s">
        <v>1141</v>
      </c>
    </row>
    <row r="296" spans="1:15" ht="72" customHeight="1">
      <c r="A296" s="323"/>
      <c r="B296" s="339"/>
      <c r="C296" s="340"/>
      <c r="D296" s="341"/>
      <c r="E296" s="323"/>
      <c r="F296" s="157">
        <v>2017</v>
      </c>
      <c r="G296" s="167">
        <f t="shared" si="104"/>
        <v>200</v>
      </c>
      <c r="H296" s="44">
        <f t="shared" si="104"/>
        <v>133.4</v>
      </c>
      <c r="I296" s="44">
        <v>0</v>
      </c>
      <c r="J296" s="44">
        <v>133.4</v>
      </c>
      <c r="K296" s="167">
        <v>200</v>
      </c>
      <c r="L296" s="44">
        <v>0</v>
      </c>
      <c r="M296" s="44">
        <v>0</v>
      </c>
      <c r="N296" s="44">
        <v>0</v>
      </c>
      <c r="O296" s="208" t="s">
        <v>1288</v>
      </c>
    </row>
    <row r="297" spans="1:15" ht="28.5" customHeight="1">
      <c r="A297" s="327" t="s">
        <v>119</v>
      </c>
      <c r="B297" s="347" t="s">
        <v>122</v>
      </c>
      <c r="C297" s="348"/>
      <c r="D297" s="349"/>
      <c r="E297" s="322" t="s">
        <v>217</v>
      </c>
      <c r="F297" s="157" t="s">
        <v>323</v>
      </c>
      <c r="G297" s="44">
        <f>SUM(G298:G300)</f>
        <v>300</v>
      </c>
      <c r="H297" s="44">
        <f t="shared" ref="H297:N297" si="105">SUM(H298:H300)</f>
        <v>413.5</v>
      </c>
      <c r="I297" s="44">
        <f t="shared" si="105"/>
        <v>0</v>
      </c>
      <c r="J297" s="44">
        <f t="shared" si="105"/>
        <v>113.5</v>
      </c>
      <c r="K297" s="44">
        <f t="shared" si="105"/>
        <v>300</v>
      </c>
      <c r="L297" s="44">
        <f t="shared" si="105"/>
        <v>300</v>
      </c>
      <c r="M297" s="44">
        <f t="shared" si="105"/>
        <v>0</v>
      </c>
      <c r="N297" s="44">
        <f t="shared" si="105"/>
        <v>0</v>
      </c>
      <c r="O297" s="167"/>
    </row>
    <row r="298" spans="1:15" ht="29.25" customHeight="1">
      <c r="A298" s="329"/>
      <c r="B298" s="350"/>
      <c r="C298" s="351"/>
      <c r="D298" s="352"/>
      <c r="E298" s="353"/>
      <c r="F298" s="157">
        <v>2013</v>
      </c>
      <c r="G298" s="167">
        <f t="shared" ref="G298:H302" si="106">I298+K298+M298</f>
        <v>0</v>
      </c>
      <c r="H298" s="44">
        <f t="shared" si="106"/>
        <v>0</v>
      </c>
      <c r="I298" s="44">
        <v>0</v>
      </c>
      <c r="J298" s="44">
        <v>0</v>
      </c>
      <c r="K298" s="44">
        <v>0</v>
      </c>
      <c r="L298" s="44">
        <v>0</v>
      </c>
      <c r="M298" s="44">
        <v>0</v>
      </c>
      <c r="N298" s="44">
        <v>0</v>
      </c>
      <c r="O298" s="44"/>
    </row>
    <row r="299" spans="1:15" ht="93.75" customHeight="1">
      <c r="A299" s="329"/>
      <c r="B299" s="350"/>
      <c r="C299" s="351"/>
      <c r="D299" s="352"/>
      <c r="E299" s="353"/>
      <c r="F299" s="157">
        <v>2014</v>
      </c>
      <c r="G299" s="167">
        <f t="shared" si="106"/>
        <v>150</v>
      </c>
      <c r="H299" s="44">
        <f t="shared" si="106"/>
        <v>150</v>
      </c>
      <c r="I299" s="44">
        <f>SUM(I303:I304)</f>
        <v>0</v>
      </c>
      <c r="J299" s="44">
        <v>0</v>
      </c>
      <c r="K299" s="44">
        <v>150</v>
      </c>
      <c r="L299" s="44">
        <v>150</v>
      </c>
      <c r="M299" s="44">
        <f>SUM(M303:M304)</f>
        <v>0</v>
      </c>
      <c r="N299" s="167">
        <v>0</v>
      </c>
      <c r="O299" s="224" t="s">
        <v>491</v>
      </c>
    </row>
    <row r="300" spans="1:15" ht="65.25" customHeight="1">
      <c r="A300" s="329"/>
      <c r="B300" s="336"/>
      <c r="C300" s="337"/>
      <c r="D300" s="338"/>
      <c r="E300" s="329"/>
      <c r="F300" s="159">
        <v>2015</v>
      </c>
      <c r="G300" s="44">
        <f t="shared" si="106"/>
        <v>150</v>
      </c>
      <c r="H300" s="44">
        <f t="shared" si="106"/>
        <v>263.5</v>
      </c>
      <c r="I300" s="44">
        <v>0</v>
      </c>
      <c r="J300" s="44">
        <v>113.5</v>
      </c>
      <c r="K300" s="44">
        <v>150</v>
      </c>
      <c r="L300" s="44">
        <v>150</v>
      </c>
      <c r="M300" s="44">
        <v>0</v>
      </c>
      <c r="N300" s="44">
        <v>0</v>
      </c>
      <c r="O300" s="10" t="s">
        <v>650</v>
      </c>
    </row>
    <row r="301" spans="1:15" ht="42.75" customHeight="1">
      <c r="A301" s="329"/>
      <c r="B301" s="336"/>
      <c r="C301" s="337"/>
      <c r="D301" s="338"/>
      <c r="E301" s="329"/>
      <c r="F301" s="159">
        <v>2016</v>
      </c>
      <c r="G301" s="44">
        <f t="shared" si="106"/>
        <v>300</v>
      </c>
      <c r="H301" s="44">
        <f t="shared" si="106"/>
        <v>610.5</v>
      </c>
      <c r="I301" s="44">
        <v>0</v>
      </c>
      <c r="J301" s="44">
        <v>477.9</v>
      </c>
      <c r="K301" s="44">
        <v>300</v>
      </c>
      <c r="L301" s="44">
        <v>132.6</v>
      </c>
      <c r="M301" s="44">
        <v>0</v>
      </c>
      <c r="N301" s="44">
        <v>0</v>
      </c>
      <c r="O301" s="208" t="s">
        <v>1140</v>
      </c>
    </row>
    <row r="302" spans="1:15" ht="75.75" customHeight="1">
      <c r="A302" s="323"/>
      <c r="B302" s="339"/>
      <c r="C302" s="340"/>
      <c r="D302" s="341"/>
      <c r="E302" s="323"/>
      <c r="F302" s="157">
        <v>2017</v>
      </c>
      <c r="G302" s="167">
        <f t="shared" si="106"/>
        <v>300</v>
      </c>
      <c r="H302" s="44">
        <f t="shared" si="106"/>
        <v>332.4</v>
      </c>
      <c r="I302" s="44">
        <v>0</v>
      </c>
      <c r="J302" s="44">
        <v>189.6</v>
      </c>
      <c r="K302" s="167">
        <v>300</v>
      </c>
      <c r="L302" s="44">
        <v>142.80000000000001</v>
      </c>
      <c r="M302" s="44">
        <v>0</v>
      </c>
      <c r="N302" s="44">
        <v>0</v>
      </c>
      <c r="O302" s="208" t="s">
        <v>1289</v>
      </c>
    </row>
    <row r="303" spans="1:15" ht="26.25" customHeight="1">
      <c r="A303" s="327" t="s">
        <v>120</v>
      </c>
      <c r="B303" s="347" t="s">
        <v>443</v>
      </c>
      <c r="C303" s="348"/>
      <c r="D303" s="349"/>
      <c r="E303" s="322" t="s">
        <v>217</v>
      </c>
      <c r="F303" s="159" t="s">
        <v>323</v>
      </c>
      <c r="G303" s="44">
        <f>SUM(G304:G306)</f>
        <v>245</v>
      </c>
      <c r="H303" s="44">
        <f t="shared" ref="H303:N303" si="107">SUM(H304:H306)</f>
        <v>95</v>
      </c>
      <c r="I303" s="44">
        <f t="shared" si="107"/>
        <v>0</v>
      </c>
      <c r="J303" s="44">
        <f t="shared" si="107"/>
        <v>0</v>
      </c>
      <c r="K303" s="44">
        <f t="shared" si="107"/>
        <v>245</v>
      </c>
      <c r="L303" s="44">
        <f t="shared" si="107"/>
        <v>95</v>
      </c>
      <c r="M303" s="44">
        <f t="shared" si="107"/>
        <v>0</v>
      </c>
      <c r="N303" s="44">
        <f t="shared" si="107"/>
        <v>0</v>
      </c>
      <c r="O303" s="167"/>
    </row>
    <row r="304" spans="1:15" ht="28.5" customHeight="1">
      <c r="A304" s="329"/>
      <c r="B304" s="350"/>
      <c r="C304" s="351"/>
      <c r="D304" s="352"/>
      <c r="E304" s="353"/>
      <c r="F304" s="157">
        <v>2013</v>
      </c>
      <c r="G304" s="167">
        <f t="shared" ref="G304:H308" si="108">I304+K304+M304</f>
        <v>0</v>
      </c>
      <c r="H304" s="44">
        <f t="shared" si="108"/>
        <v>0</v>
      </c>
      <c r="I304" s="44">
        <v>0</v>
      </c>
      <c r="J304" s="44">
        <v>0</v>
      </c>
      <c r="K304" s="44">
        <v>0</v>
      </c>
      <c r="L304" s="44">
        <v>0</v>
      </c>
      <c r="M304" s="44">
        <v>0</v>
      </c>
      <c r="N304" s="44">
        <v>0</v>
      </c>
      <c r="O304" s="44"/>
    </row>
    <row r="305" spans="1:15" ht="89.25" customHeight="1">
      <c r="A305" s="329"/>
      <c r="B305" s="350"/>
      <c r="C305" s="351"/>
      <c r="D305" s="352"/>
      <c r="E305" s="353"/>
      <c r="F305" s="160">
        <v>2014</v>
      </c>
      <c r="G305" s="167">
        <f t="shared" si="108"/>
        <v>95</v>
      </c>
      <c r="H305" s="167">
        <f t="shared" si="108"/>
        <v>95</v>
      </c>
      <c r="I305" s="167">
        <v>0</v>
      </c>
      <c r="J305" s="167">
        <v>0</v>
      </c>
      <c r="K305" s="167">
        <v>95</v>
      </c>
      <c r="L305" s="167">
        <v>95</v>
      </c>
      <c r="M305" s="167">
        <v>0</v>
      </c>
      <c r="N305" s="207">
        <v>0</v>
      </c>
      <c r="O305" s="225" t="s">
        <v>492</v>
      </c>
    </row>
    <row r="306" spans="1:15" ht="38.25" customHeight="1">
      <c r="A306" s="329"/>
      <c r="B306" s="336"/>
      <c r="C306" s="337"/>
      <c r="D306" s="338"/>
      <c r="E306" s="329"/>
      <c r="F306" s="157">
        <v>2015</v>
      </c>
      <c r="G306" s="44">
        <f t="shared" si="108"/>
        <v>150</v>
      </c>
      <c r="H306" s="44">
        <f t="shared" si="108"/>
        <v>0</v>
      </c>
      <c r="I306" s="44">
        <v>0</v>
      </c>
      <c r="J306" s="44">
        <v>0</v>
      </c>
      <c r="K306" s="44">
        <v>150</v>
      </c>
      <c r="L306" s="44">
        <v>0</v>
      </c>
      <c r="M306" s="44">
        <v>0</v>
      </c>
      <c r="N306" s="44">
        <v>0</v>
      </c>
      <c r="O306" s="10" t="s">
        <v>611</v>
      </c>
    </row>
    <row r="307" spans="1:15" ht="39.75" customHeight="1">
      <c r="A307" s="329"/>
      <c r="B307" s="336"/>
      <c r="C307" s="337"/>
      <c r="D307" s="338"/>
      <c r="E307" s="329"/>
      <c r="F307" s="157">
        <v>2016</v>
      </c>
      <c r="G307" s="44">
        <f t="shared" si="108"/>
        <v>150</v>
      </c>
      <c r="H307" s="44">
        <f t="shared" si="108"/>
        <v>0</v>
      </c>
      <c r="I307" s="44">
        <v>0</v>
      </c>
      <c r="J307" s="44">
        <v>0</v>
      </c>
      <c r="K307" s="44">
        <v>150</v>
      </c>
      <c r="L307" s="44">
        <v>0</v>
      </c>
      <c r="M307" s="44">
        <v>0</v>
      </c>
      <c r="N307" s="44">
        <v>0</v>
      </c>
      <c r="O307" s="10" t="s">
        <v>611</v>
      </c>
    </row>
    <row r="308" spans="1:15" ht="42.75" customHeight="1">
      <c r="A308" s="323"/>
      <c r="B308" s="339"/>
      <c r="C308" s="340"/>
      <c r="D308" s="341"/>
      <c r="E308" s="323"/>
      <c r="F308" s="157">
        <v>2017</v>
      </c>
      <c r="G308" s="167">
        <f t="shared" si="108"/>
        <v>0</v>
      </c>
      <c r="H308" s="44">
        <f t="shared" si="108"/>
        <v>0</v>
      </c>
      <c r="I308" s="44">
        <v>0</v>
      </c>
      <c r="J308" s="44">
        <v>0</v>
      </c>
      <c r="K308" s="44">
        <v>0</v>
      </c>
      <c r="L308" s="44">
        <v>0</v>
      </c>
      <c r="M308" s="44">
        <v>0</v>
      </c>
      <c r="N308" s="44">
        <v>0</v>
      </c>
      <c r="O308" s="10" t="s">
        <v>611</v>
      </c>
    </row>
    <row r="309" spans="1:15" ht="27.75" customHeight="1">
      <c r="A309" s="398"/>
      <c r="B309" s="503" t="s">
        <v>142</v>
      </c>
      <c r="C309" s="504"/>
      <c r="D309" s="505"/>
      <c r="E309" s="398"/>
      <c r="F309" s="89" t="s">
        <v>323</v>
      </c>
      <c r="G309" s="3">
        <f>SUM(G310:G314)</f>
        <v>906011.3</v>
      </c>
      <c r="H309" s="3">
        <f t="shared" ref="H309:N309" si="109">SUM(H310:H314)</f>
        <v>415336.5</v>
      </c>
      <c r="I309" s="3">
        <f t="shared" si="109"/>
        <v>566941</v>
      </c>
      <c r="J309" s="3">
        <f t="shared" si="109"/>
        <v>330302.8</v>
      </c>
      <c r="K309" s="3">
        <f t="shared" si="109"/>
        <v>339070.3</v>
      </c>
      <c r="L309" s="3">
        <f t="shared" si="109"/>
        <v>85033.700000000012</v>
      </c>
      <c r="M309" s="3">
        <f t="shared" si="109"/>
        <v>0</v>
      </c>
      <c r="N309" s="3">
        <f t="shared" si="109"/>
        <v>0</v>
      </c>
      <c r="O309" s="224"/>
    </row>
    <row r="310" spans="1:15" ht="26.25" customHeight="1">
      <c r="A310" s="329"/>
      <c r="B310" s="450"/>
      <c r="C310" s="453"/>
      <c r="D310" s="452"/>
      <c r="E310" s="329"/>
      <c r="F310" s="3">
        <v>2013</v>
      </c>
      <c r="G310" s="3">
        <f t="shared" ref="G310:N314" si="110">G153+G197+G248+G262+G286</f>
        <v>58145.3</v>
      </c>
      <c r="H310" s="3">
        <f t="shared" si="110"/>
        <v>46433</v>
      </c>
      <c r="I310" s="3">
        <f t="shared" si="110"/>
        <v>24125</v>
      </c>
      <c r="J310" s="3">
        <f t="shared" si="110"/>
        <v>27332</v>
      </c>
      <c r="K310" s="3">
        <f t="shared" si="110"/>
        <v>34020.300000000003</v>
      </c>
      <c r="L310" s="3">
        <f t="shared" si="110"/>
        <v>19101</v>
      </c>
      <c r="M310" s="3">
        <f t="shared" si="110"/>
        <v>0</v>
      </c>
      <c r="N310" s="3">
        <f t="shared" si="110"/>
        <v>0</v>
      </c>
      <c r="O310" s="3"/>
    </row>
    <row r="311" spans="1:15" ht="30" customHeight="1">
      <c r="A311" s="329"/>
      <c r="B311" s="450"/>
      <c r="C311" s="453"/>
      <c r="D311" s="452"/>
      <c r="E311" s="329"/>
      <c r="F311" s="3">
        <v>2014</v>
      </c>
      <c r="G311" s="3">
        <f t="shared" si="110"/>
        <v>265116</v>
      </c>
      <c r="H311" s="3">
        <f t="shared" si="110"/>
        <v>30121.5</v>
      </c>
      <c r="I311" s="3">
        <f t="shared" si="110"/>
        <v>194384</v>
      </c>
      <c r="J311" s="3">
        <f t="shared" si="110"/>
        <v>19108.5</v>
      </c>
      <c r="K311" s="3">
        <f t="shared" si="110"/>
        <v>70732</v>
      </c>
      <c r="L311" s="3">
        <f t="shared" si="110"/>
        <v>11013</v>
      </c>
      <c r="M311" s="3">
        <f t="shared" si="110"/>
        <v>0</v>
      </c>
      <c r="N311" s="3">
        <f t="shared" si="110"/>
        <v>0</v>
      </c>
      <c r="O311" s="3"/>
    </row>
    <row r="312" spans="1:15" ht="31.5" customHeight="1">
      <c r="A312" s="329"/>
      <c r="B312" s="450"/>
      <c r="C312" s="453"/>
      <c r="D312" s="452"/>
      <c r="E312" s="329"/>
      <c r="F312" s="3">
        <v>2015</v>
      </c>
      <c r="G312" s="3">
        <f t="shared" si="110"/>
        <v>471490</v>
      </c>
      <c r="H312" s="3">
        <f t="shared" si="110"/>
        <v>252118.5</v>
      </c>
      <c r="I312" s="3">
        <f t="shared" si="110"/>
        <v>348432</v>
      </c>
      <c r="J312" s="3">
        <f t="shared" si="110"/>
        <v>231426.5</v>
      </c>
      <c r="K312" s="3">
        <f t="shared" si="110"/>
        <v>123058</v>
      </c>
      <c r="L312" s="3">
        <f t="shared" si="110"/>
        <v>20692</v>
      </c>
      <c r="M312" s="3">
        <f t="shared" si="110"/>
        <v>0</v>
      </c>
      <c r="N312" s="3">
        <f t="shared" si="110"/>
        <v>0</v>
      </c>
      <c r="O312" s="3"/>
    </row>
    <row r="313" spans="1:15" ht="30" customHeight="1">
      <c r="A313" s="329"/>
      <c r="B313" s="450"/>
      <c r="C313" s="453"/>
      <c r="D313" s="452"/>
      <c r="E313" s="329"/>
      <c r="F313" s="3">
        <v>2016</v>
      </c>
      <c r="G313" s="3">
        <f t="shared" si="110"/>
        <v>64260</v>
      </c>
      <c r="H313" s="3">
        <f t="shared" si="110"/>
        <v>50176.200000000004</v>
      </c>
      <c r="I313" s="3">
        <f t="shared" si="110"/>
        <v>0</v>
      </c>
      <c r="J313" s="3">
        <f t="shared" si="110"/>
        <v>28400.600000000002</v>
      </c>
      <c r="K313" s="3">
        <f t="shared" si="110"/>
        <v>64260</v>
      </c>
      <c r="L313" s="3">
        <f t="shared" si="110"/>
        <v>21775.599999999999</v>
      </c>
      <c r="M313" s="3">
        <f t="shared" si="110"/>
        <v>0</v>
      </c>
      <c r="N313" s="3">
        <f t="shared" si="110"/>
        <v>0</v>
      </c>
      <c r="O313" s="3"/>
    </row>
    <row r="314" spans="1:15" ht="32.25" customHeight="1">
      <c r="A314" s="323"/>
      <c r="B314" s="415"/>
      <c r="C314" s="416"/>
      <c r="D314" s="417"/>
      <c r="E314" s="323"/>
      <c r="F314" s="3">
        <v>2017</v>
      </c>
      <c r="G314" s="3">
        <f t="shared" si="110"/>
        <v>47000</v>
      </c>
      <c r="H314" s="3">
        <f t="shared" si="110"/>
        <v>36487.300000000003</v>
      </c>
      <c r="I314" s="3">
        <f t="shared" si="110"/>
        <v>0</v>
      </c>
      <c r="J314" s="3">
        <f t="shared" si="110"/>
        <v>24035.200000000001</v>
      </c>
      <c r="K314" s="3">
        <f t="shared" si="110"/>
        <v>47000</v>
      </c>
      <c r="L314" s="3">
        <f t="shared" si="110"/>
        <v>12452.099999999999</v>
      </c>
      <c r="M314" s="3">
        <f t="shared" si="110"/>
        <v>0</v>
      </c>
      <c r="N314" s="3">
        <f t="shared" si="110"/>
        <v>0</v>
      </c>
      <c r="O314" s="3"/>
    </row>
    <row r="315" spans="1:15" ht="45.75" customHeight="1">
      <c r="A315" s="367" t="s">
        <v>252</v>
      </c>
      <c r="B315" s="368"/>
      <c r="C315" s="368"/>
      <c r="D315" s="368"/>
      <c r="E315" s="368"/>
      <c r="F315" s="368"/>
      <c r="G315" s="368"/>
      <c r="H315" s="368"/>
      <c r="I315" s="368"/>
      <c r="J315" s="368"/>
      <c r="K315" s="368"/>
      <c r="L315" s="368"/>
      <c r="M315" s="368"/>
      <c r="N315" s="368"/>
      <c r="O315" s="368"/>
    </row>
    <row r="316" spans="1:15" ht="39" hidden="1" customHeight="1">
      <c r="A316" s="367"/>
      <c r="B316" s="368"/>
      <c r="C316" s="368"/>
      <c r="D316" s="368"/>
      <c r="E316" s="368"/>
      <c r="F316" s="368"/>
      <c r="G316" s="368"/>
      <c r="H316" s="368"/>
      <c r="I316" s="368"/>
      <c r="J316" s="368"/>
      <c r="K316" s="368"/>
      <c r="L316" s="368"/>
      <c r="M316" s="368"/>
      <c r="N316" s="368"/>
      <c r="O316" s="368"/>
    </row>
    <row r="317" spans="1:15" ht="32.25" customHeight="1">
      <c r="A317" s="327" t="s">
        <v>253</v>
      </c>
      <c r="B317" s="330" t="s">
        <v>254</v>
      </c>
      <c r="C317" s="331"/>
      <c r="D317" s="332"/>
      <c r="E317" s="327" t="s">
        <v>217</v>
      </c>
      <c r="F317" s="89" t="s">
        <v>323</v>
      </c>
      <c r="G317" s="3">
        <f>SUM(G318:G322)</f>
        <v>857600</v>
      </c>
      <c r="H317" s="3">
        <f>SUM(H318:H322)</f>
        <v>0</v>
      </c>
      <c r="I317" s="3">
        <f t="shared" ref="I317:N317" si="111">SUM(I318:I322)</f>
        <v>218200</v>
      </c>
      <c r="J317" s="3">
        <f t="shared" si="111"/>
        <v>0</v>
      </c>
      <c r="K317" s="3">
        <f t="shared" si="111"/>
        <v>83560</v>
      </c>
      <c r="L317" s="3">
        <f t="shared" si="111"/>
        <v>0</v>
      </c>
      <c r="M317" s="3">
        <f t="shared" si="111"/>
        <v>555840</v>
      </c>
      <c r="N317" s="3">
        <f t="shared" si="111"/>
        <v>0</v>
      </c>
      <c r="O317" s="3"/>
    </row>
    <row r="318" spans="1:15" ht="25.5" customHeight="1">
      <c r="A318" s="328"/>
      <c r="B318" s="333"/>
      <c r="C318" s="334"/>
      <c r="D318" s="335"/>
      <c r="E318" s="328"/>
      <c r="F318" s="89">
        <v>2013</v>
      </c>
      <c r="G318" s="3">
        <f t="shared" ref="G318:N320" si="112">G324+G330+G336+G342+G348</f>
        <v>27500</v>
      </c>
      <c r="H318" s="3">
        <f t="shared" si="112"/>
        <v>0</v>
      </c>
      <c r="I318" s="3">
        <f t="shared" si="112"/>
        <v>25000</v>
      </c>
      <c r="J318" s="3">
        <f t="shared" si="112"/>
        <v>0</v>
      </c>
      <c r="K318" s="3">
        <f t="shared" si="112"/>
        <v>2500</v>
      </c>
      <c r="L318" s="3">
        <f t="shared" si="112"/>
        <v>0</v>
      </c>
      <c r="M318" s="3">
        <f t="shared" si="112"/>
        <v>0</v>
      </c>
      <c r="N318" s="3">
        <f t="shared" si="112"/>
        <v>0</v>
      </c>
      <c r="O318" s="3"/>
    </row>
    <row r="319" spans="1:15" ht="24.75" customHeight="1">
      <c r="A319" s="328"/>
      <c r="B319" s="333"/>
      <c r="C319" s="334"/>
      <c r="D319" s="335"/>
      <c r="E319" s="328"/>
      <c r="F319" s="89">
        <v>2014</v>
      </c>
      <c r="G319" s="3">
        <f t="shared" si="112"/>
        <v>121500</v>
      </c>
      <c r="H319" s="3">
        <f t="shared" si="112"/>
        <v>0</v>
      </c>
      <c r="I319" s="3">
        <f t="shared" si="112"/>
        <v>66800</v>
      </c>
      <c r="J319" s="3">
        <f t="shared" si="112"/>
        <v>0</v>
      </c>
      <c r="K319" s="3">
        <f t="shared" si="112"/>
        <v>9700</v>
      </c>
      <c r="L319" s="3">
        <f t="shared" si="112"/>
        <v>0</v>
      </c>
      <c r="M319" s="3">
        <f t="shared" si="112"/>
        <v>45000</v>
      </c>
      <c r="N319" s="3">
        <f t="shared" si="112"/>
        <v>0</v>
      </c>
      <c r="O319" s="3"/>
    </row>
    <row r="320" spans="1:15" ht="24.75" customHeight="1">
      <c r="A320" s="329"/>
      <c r="B320" s="336"/>
      <c r="C320" s="337"/>
      <c r="D320" s="338"/>
      <c r="E320" s="329"/>
      <c r="F320" s="89">
        <v>2015</v>
      </c>
      <c r="G320" s="3">
        <f t="shared" si="112"/>
        <v>138600</v>
      </c>
      <c r="H320" s="3">
        <f t="shared" si="112"/>
        <v>0</v>
      </c>
      <c r="I320" s="3">
        <f t="shared" si="112"/>
        <v>18400</v>
      </c>
      <c r="J320" s="3">
        <f t="shared" si="112"/>
        <v>0</v>
      </c>
      <c r="K320" s="3">
        <f t="shared" si="112"/>
        <v>14360</v>
      </c>
      <c r="L320" s="3">
        <f t="shared" si="112"/>
        <v>0</v>
      </c>
      <c r="M320" s="3">
        <f t="shared" si="112"/>
        <v>105840</v>
      </c>
      <c r="N320" s="3">
        <f t="shared" si="112"/>
        <v>0</v>
      </c>
      <c r="O320" s="3"/>
    </row>
    <row r="321" spans="1:15" ht="30.75" customHeight="1">
      <c r="A321" s="329"/>
      <c r="B321" s="336"/>
      <c r="C321" s="337"/>
      <c r="D321" s="338"/>
      <c r="E321" s="329"/>
      <c r="F321" s="89">
        <v>2016</v>
      </c>
      <c r="G321" s="3">
        <f t="shared" ref="G321:N321" si="113">G328+G334+G340+G346+G352+G358+G367</f>
        <v>285000</v>
      </c>
      <c r="H321" s="3">
        <f t="shared" si="113"/>
        <v>0</v>
      </c>
      <c r="I321" s="3">
        <f t="shared" si="113"/>
        <v>54000</v>
      </c>
      <c r="J321" s="3">
        <f t="shared" si="113"/>
        <v>0</v>
      </c>
      <c r="K321" s="3">
        <f t="shared" si="113"/>
        <v>28500</v>
      </c>
      <c r="L321" s="3">
        <f t="shared" si="113"/>
        <v>0</v>
      </c>
      <c r="M321" s="3">
        <f t="shared" si="113"/>
        <v>202500</v>
      </c>
      <c r="N321" s="3">
        <f t="shared" si="113"/>
        <v>0</v>
      </c>
      <c r="O321" s="3"/>
    </row>
    <row r="322" spans="1:15" ht="37.5" customHeight="1">
      <c r="A322" s="323"/>
      <c r="B322" s="339"/>
      <c r="C322" s="340"/>
      <c r="D322" s="341"/>
      <c r="E322" s="323"/>
      <c r="F322" s="89">
        <v>2017</v>
      </c>
      <c r="G322" s="3">
        <f>G328+G340+G346+G352+G358+G367</f>
        <v>285000</v>
      </c>
      <c r="H322" s="3">
        <f t="shared" ref="H322:N322" si="114">H328+H340+H346+H352+H358+H367</f>
        <v>0</v>
      </c>
      <c r="I322" s="3">
        <f t="shared" si="114"/>
        <v>54000</v>
      </c>
      <c r="J322" s="3">
        <f t="shared" si="114"/>
        <v>0</v>
      </c>
      <c r="K322" s="3">
        <f t="shared" si="114"/>
        <v>28500</v>
      </c>
      <c r="L322" s="3">
        <f t="shared" si="114"/>
        <v>0</v>
      </c>
      <c r="M322" s="3">
        <f t="shared" si="114"/>
        <v>202500</v>
      </c>
      <c r="N322" s="3">
        <f t="shared" si="114"/>
        <v>0</v>
      </c>
      <c r="O322" s="3"/>
    </row>
    <row r="323" spans="1:15" ht="33.75" customHeight="1">
      <c r="A323" s="354" t="s">
        <v>143</v>
      </c>
      <c r="B323" s="347" t="s">
        <v>255</v>
      </c>
      <c r="C323" s="348"/>
      <c r="D323" s="349"/>
      <c r="E323" s="322" t="s">
        <v>256</v>
      </c>
      <c r="F323" s="157" t="s">
        <v>323</v>
      </c>
      <c r="G323" s="44">
        <f>SUM(G324:G328)</f>
        <v>76000</v>
      </c>
      <c r="H323" s="44">
        <f t="shared" ref="H323:N323" si="115">SUM(H324:H328)</f>
        <v>0</v>
      </c>
      <c r="I323" s="44">
        <f t="shared" si="115"/>
        <v>68400</v>
      </c>
      <c r="J323" s="44">
        <f t="shared" si="115"/>
        <v>0</v>
      </c>
      <c r="K323" s="44">
        <f t="shared" si="115"/>
        <v>7600</v>
      </c>
      <c r="L323" s="44">
        <f t="shared" si="115"/>
        <v>0</v>
      </c>
      <c r="M323" s="44">
        <f t="shared" si="115"/>
        <v>0</v>
      </c>
      <c r="N323" s="44">
        <f t="shared" si="115"/>
        <v>0</v>
      </c>
      <c r="O323" s="44"/>
    </row>
    <row r="324" spans="1:15" ht="84" customHeight="1">
      <c r="A324" s="355"/>
      <c r="B324" s="350"/>
      <c r="C324" s="351"/>
      <c r="D324" s="352"/>
      <c r="E324" s="353"/>
      <c r="F324" s="157">
        <v>2013</v>
      </c>
      <c r="G324" s="167">
        <f t="shared" ref="G324:H328" si="116">I324+K324+M324</f>
        <v>27500</v>
      </c>
      <c r="H324" s="44">
        <f t="shared" si="116"/>
        <v>0</v>
      </c>
      <c r="I324" s="44">
        <v>25000</v>
      </c>
      <c r="J324" s="44">
        <v>0</v>
      </c>
      <c r="K324" s="44">
        <v>2500</v>
      </c>
      <c r="L324" s="44">
        <v>0</v>
      </c>
      <c r="M324" s="44">
        <v>0</v>
      </c>
      <c r="N324" s="44">
        <v>0</v>
      </c>
      <c r="O324" s="11" t="s">
        <v>485</v>
      </c>
    </row>
    <row r="325" spans="1:15" ht="122.25" customHeight="1">
      <c r="A325" s="355"/>
      <c r="B325" s="350"/>
      <c r="C325" s="351"/>
      <c r="D325" s="352"/>
      <c r="E325" s="353"/>
      <c r="F325" s="157">
        <v>2014</v>
      </c>
      <c r="G325" s="167">
        <f t="shared" si="116"/>
        <v>27500</v>
      </c>
      <c r="H325" s="44">
        <f t="shared" si="116"/>
        <v>0</v>
      </c>
      <c r="I325" s="44">
        <v>25000</v>
      </c>
      <c r="J325" s="44">
        <v>0</v>
      </c>
      <c r="K325" s="44">
        <v>2500</v>
      </c>
      <c r="L325" s="44">
        <v>0</v>
      </c>
      <c r="M325" s="44">
        <v>0</v>
      </c>
      <c r="N325" s="44">
        <v>0</v>
      </c>
      <c r="O325" s="11" t="s">
        <v>444</v>
      </c>
    </row>
    <row r="326" spans="1:15" ht="185.25" customHeight="1">
      <c r="A326" s="329"/>
      <c r="B326" s="336"/>
      <c r="C326" s="337"/>
      <c r="D326" s="338"/>
      <c r="E326" s="329"/>
      <c r="F326" s="157">
        <v>2015</v>
      </c>
      <c r="G326" s="167">
        <f t="shared" si="116"/>
        <v>21000</v>
      </c>
      <c r="H326" s="44">
        <f t="shared" si="116"/>
        <v>0</v>
      </c>
      <c r="I326" s="44">
        <v>18400</v>
      </c>
      <c r="J326" s="44">
        <v>0</v>
      </c>
      <c r="K326" s="44">
        <v>2600</v>
      </c>
      <c r="L326" s="44">
        <v>0</v>
      </c>
      <c r="M326" s="44">
        <v>0</v>
      </c>
      <c r="N326" s="44">
        <v>0</v>
      </c>
      <c r="O326" s="11" t="s">
        <v>613</v>
      </c>
    </row>
    <row r="327" spans="1:15" ht="201" customHeight="1">
      <c r="A327" s="329"/>
      <c r="B327" s="336"/>
      <c r="C327" s="337"/>
      <c r="D327" s="338"/>
      <c r="E327" s="329"/>
      <c r="F327" s="157">
        <v>2016</v>
      </c>
      <c r="G327" s="167">
        <f t="shared" si="116"/>
        <v>0</v>
      </c>
      <c r="H327" s="44">
        <f t="shared" si="116"/>
        <v>0</v>
      </c>
      <c r="I327" s="44">
        <v>0</v>
      </c>
      <c r="J327" s="44">
        <v>0</v>
      </c>
      <c r="K327" s="44">
        <v>0</v>
      </c>
      <c r="L327" s="44">
        <v>0</v>
      </c>
      <c r="M327" s="44">
        <v>0</v>
      </c>
      <c r="N327" s="44">
        <v>0</v>
      </c>
      <c r="O327" s="11" t="s">
        <v>714</v>
      </c>
    </row>
    <row r="328" spans="1:15" ht="135.75" customHeight="1">
      <c r="A328" s="323"/>
      <c r="B328" s="339"/>
      <c r="C328" s="340"/>
      <c r="D328" s="341"/>
      <c r="E328" s="323"/>
      <c r="F328" s="157">
        <v>2017</v>
      </c>
      <c r="G328" s="167">
        <f t="shared" si="116"/>
        <v>0</v>
      </c>
      <c r="H328" s="44">
        <f t="shared" si="116"/>
        <v>0</v>
      </c>
      <c r="I328" s="44">
        <v>0</v>
      </c>
      <c r="J328" s="44">
        <v>0</v>
      </c>
      <c r="K328" s="44">
        <v>0</v>
      </c>
      <c r="L328" s="44">
        <v>0</v>
      </c>
      <c r="M328" s="44">
        <v>0</v>
      </c>
      <c r="N328" s="44">
        <v>0</v>
      </c>
      <c r="O328" s="11" t="s">
        <v>1263</v>
      </c>
    </row>
    <row r="329" spans="1:15" ht="31.5" customHeight="1">
      <c r="A329" s="354" t="s">
        <v>144</v>
      </c>
      <c r="B329" s="347" t="s">
        <v>257</v>
      </c>
      <c r="C329" s="348"/>
      <c r="D329" s="349"/>
      <c r="E329" s="322" t="s">
        <v>258</v>
      </c>
      <c r="F329" s="157" t="s">
        <v>323</v>
      </c>
      <c r="G329" s="44">
        <f>SUM(G330:G334)</f>
        <v>100000</v>
      </c>
      <c r="H329" s="44">
        <f t="shared" ref="H329:N329" si="117">SUM(H330:H334)</f>
        <v>0</v>
      </c>
      <c r="I329" s="44">
        <f t="shared" si="117"/>
        <v>0</v>
      </c>
      <c r="J329" s="44">
        <f t="shared" si="117"/>
        <v>0</v>
      </c>
      <c r="K329" s="44">
        <f t="shared" si="117"/>
        <v>10000</v>
      </c>
      <c r="L329" s="44">
        <f t="shared" si="117"/>
        <v>0</v>
      </c>
      <c r="M329" s="44">
        <f t="shared" si="117"/>
        <v>90000</v>
      </c>
      <c r="N329" s="44">
        <f t="shared" si="117"/>
        <v>0</v>
      </c>
      <c r="O329" s="44"/>
    </row>
    <row r="330" spans="1:15" ht="36.75" customHeight="1">
      <c r="A330" s="355"/>
      <c r="B330" s="350"/>
      <c r="C330" s="351"/>
      <c r="D330" s="352"/>
      <c r="E330" s="353"/>
      <c r="F330" s="157">
        <v>2013</v>
      </c>
      <c r="G330" s="167">
        <f t="shared" ref="G330:H334" si="118">I330+K330+M330</f>
        <v>0</v>
      </c>
      <c r="H330" s="44">
        <f t="shared" si="118"/>
        <v>0</v>
      </c>
      <c r="I330" s="44">
        <v>0</v>
      </c>
      <c r="J330" s="44">
        <v>0</v>
      </c>
      <c r="K330" s="44">
        <v>0</v>
      </c>
      <c r="L330" s="44">
        <v>0</v>
      </c>
      <c r="M330" s="44">
        <v>0</v>
      </c>
      <c r="N330" s="44">
        <v>0</v>
      </c>
      <c r="O330" s="44"/>
    </row>
    <row r="331" spans="1:15" ht="119.25" customHeight="1">
      <c r="A331" s="355"/>
      <c r="B331" s="350"/>
      <c r="C331" s="351"/>
      <c r="D331" s="352"/>
      <c r="E331" s="353"/>
      <c r="F331" s="157">
        <v>2014</v>
      </c>
      <c r="G331" s="167">
        <f t="shared" si="118"/>
        <v>50000</v>
      </c>
      <c r="H331" s="44">
        <f t="shared" si="118"/>
        <v>0</v>
      </c>
      <c r="I331" s="44">
        <v>0</v>
      </c>
      <c r="J331" s="44">
        <v>0</v>
      </c>
      <c r="K331" s="44">
        <v>5000</v>
      </c>
      <c r="L331" s="44">
        <v>0</v>
      </c>
      <c r="M331" s="44">
        <v>45000</v>
      </c>
      <c r="N331" s="44">
        <v>0</v>
      </c>
      <c r="O331" s="11" t="s">
        <v>444</v>
      </c>
    </row>
    <row r="332" spans="1:15" ht="57" customHeight="1">
      <c r="A332" s="329"/>
      <c r="B332" s="336"/>
      <c r="C332" s="337"/>
      <c r="D332" s="338"/>
      <c r="E332" s="329"/>
      <c r="F332" s="157">
        <v>2015</v>
      </c>
      <c r="G332" s="167">
        <f t="shared" si="118"/>
        <v>50000</v>
      </c>
      <c r="H332" s="44">
        <f t="shared" si="118"/>
        <v>0</v>
      </c>
      <c r="I332" s="44">
        <v>0</v>
      </c>
      <c r="J332" s="44">
        <v>0</v>
      </c>
      <c r="K332" s="44">
        <v>5000</v>
      </c>
      <c r="L332" s="44">
        <v>0</v>
      </c>
      <c r="M332" s="44">
        <v>45000</v>
      </c>
      <c r="N332" s="44">
        <v>0</v>
      </c>
      <c r="O332" s="11" t="s">
        <v>660</v>
      </c>
    </row>
    <row r="333" spans="1:15" ht="98.25" customHeight="1">
      <c r="A333" s="329"/>
      <c r="B333" s="336"/>
      <c r="C333" s="337"/>
      <c r="D333" s="338"/>
      <c r="E333" s="329"/>
      <c r="F333" s="157">
        <v>2016</v>
      </c>
      <c r="G333" s="167">
        <f t="shared" si="118"/>
        <v>0</v>
      </c>
      <c r="H333" s="44">
        <f t="shared" si="118"/>
        <v>0</v>
      </c>
      <c r="I333" s="44">
        <v>0</v>
      </c>
      <c r="J333" s="44">
        <v>0</v>
      </c>
      <c r="K333" s="44">
        <v>0</v>
      </c>
      <c r="L333" s="44">
        <v>0</v>
      </c>
      <c r="M333" s="44">
        <v>0</v>
      </c>
      <c r="N333" s="44">
        <v>0</v>
      </c>
      <c r="O333" s="11" t="s">
        <v>1085</v>
      </c>
    </row>
    <row r="334" spans="1:15" ht="179.25" customHeight="1">
      <c r="A334" s="323"/>
      <c r="B334" s="339"/>
      <c r="C334" s="340"/>
      <c r="D334" s="341"/>
      <c r="E334" s="323"/>
      <c r="F334" s="157">
        <v>2017</v>
      </c>
      <c r="G334" s="167">
        <f t="shared" si="118"/>
        <v>0</v>
      </c>
      <c r="H334" s="44">
        <f t="shared" si="118"/>
        <v>0</v>
      </c>
      <c r="I334" s="44">
        <v>0</v>
      </c>
      <c r="J334" s="44">
        <v>0</v>
      </c>
      <c r="K334" s="44">
        <v>0</v>
      </c>
      <c r="L334" s="44">
        <v>0</v>
      </c>
      <c r="M334" s="44">
        <v>0</v>
      </c>
      <c r="N334" s="44">
        <v>0</v>
      </c>
      <c r="O334" s="11" t="s">
        <v>1264</v>
      </c>
    </row>
    <row r="335" spans="1:15" ht="27" customHeight="1">
      <c r="A335" s="354" t="s">
        <v>145</v>
      </c>
      <c r="B335" s="347" t="s">
        <v>259</v>
      </c>
      <c r="C335" s="348"/>
      <c r="D335" s="349"/>
      <c r="E335" s="322" t="s">
        <v>258</v>
      </c>
      <c r="F335" s="157" t="s">
        <v>323</v>
      </c>
      <c r="G335" s="44">
        <f>SUM(G336:G340)</f>
        <v>44000</v>
      </c>
      <c r="H335" s="44">
        <f t="shared" ref="H335:N335" si="119">SUM(H336:H340)</f>
        <v>0</v>
      </c>
      <c r="I335" s="44">
        <f t="shared" si="119"/>
        <v>41800</v>
      </c>
      <c r="J335" s="44">
        <f t="shared" si="119"/>
        <v>0</v>
      </c>
      <c r="K335" s="44">
        <f t="shared" si="119"/>
        <v>2200</v>
      </c>
      <c r="L335" s="44">
        <f t="shared" si="119"/>
        <v>0</v>
      </c>
      <c r="M335" s="44">
        <f t="shared" si="119"/>
        <v>0</v>
      </c>
      <c r="N335" s="44">
        <f t="shared" si="119"/>
        <v>0</v>
      </c>
      <c r="O335" s="44"/>
    </row>
    <row r="336" spans="1:15" ht="29.25" customHeight="1">
      <c r="A336" s="355"/>
      <c r="B336" s="350"/>
      <c r="C336" s="351"/>
      <c r="D336" s="352"/>
      <c r="E336" s="353"/>
      <c r="F336" s="157">
        <v>2013</v>
      </c>
      <c r="G336" s="167">
        <f>I336+K336+M336</f>
        <v>0</v>
      </c>
      <c r="H336" s="44">
        <f>J336+L336+N336</f>
        <v>0</v>
      </c>
      <c r="I336" s="44">
        <v>0</v>
      </c>
      <c r="J336" s="44"/>
      <c r="K336" s="44">
        <v>0</v>
      </c>
      <c r="L336" s="44"/>
      <c r="M336" s="44">
        <v>0</v>
      </c>
      <c r="N336" s="44"/>
      <c r="O336" s="44"/>
    </row>
    <row r="337" spans="1:15" ht="125.25" customHeight="1">
      <c r="A337" s="355"/>
      <c r="B337" s="350"/>
      <c r="C337" s="351"/>
      <c r="D337" s="352"/>
      <c r="E337" s="353"/>
      <c r="F337" s="157">
        <v>2014</v>
      </c>
      <c r="G337" s="44">
        <f>SUM(I337:M337)</f>
        <v>44000</v>
      </c>
      <c r="H337" s="44">
        <f>J337+L337+N337</f>
        <v>0</v>
      </c>
      <c r="I337" s="44">
        <v>41800</v>
      </c>
      <c r="J337" s="44">
        <v>0</v>
      </c>
      <c r="K337" s="44">
        <v>2200</v>
      </c>
      <c r="L337" s="44">
        <v>0</v>
      </c>
      <c r="M337" s="44">
        <v>0</v>
      </c>
      <c r="N337" s="44">
        <v>0</v>
      </c>
      <c r="O337" s="11" t="s">
        <v>444</v>
      </c>
    </row>
    <row r="338" spans="1:15" ht="213.75" customHeight="1">
      <c r="A338" s="329"/>
      <c r="B338" s="336"/>
      <c r="C338" s="337"/>
      <c r="D338" s="338"/>
      <c r="E338" s="329"/>
      <c r="F338" s="157">
        <v>2015</v>
      </c>
      <c r="G338" s="167">
        <f>I338+K338+M338</f>
        <v>0</v>
      </c>
      <c r="H338" s="44">
        <f>J338+L338+N338</f>
        <v>0</v>
      </c>
      <c r="I338" s="44">
        <v>0</v>
      </c>
      <c r="J338" s="44">
        <v>0</v>
      </c>
      <c r="K338" s="44">
        <v>0</v>
      </c>
      <c r="L338" s="44">
        <v>0</v>
      </c>
      <c r="M338" s="44">
        <v>0</v>
      </c>
      <c r="N338" s="44">
        <v>0</v>
      </c>
      <c r="O338" s="11" t="s">
        <v>549</v>
      </c>
    </row>
    <row r="339" spans="1:15" ht="164.25" customHeight="1">
      <c r="A339" s="329"/>
      <c r="B339" s="336"/>
      <c r="C339" s="337"/>
      <c r="D339" s="338"/>
      <c r="E339" s="329"/>
      <c r="F339" s="157">
        <v>2016</v>
      </c>
      <c r="G339" s="167">
        <f>I339+K339+M339</f>
        <v>0</v>
      </c>
      <c r="H339" s="44">
        <f>J339+L339+N339</f>
        <v>0</v>
      </c>
      <c r="I339" s="44">
        <v>0</v>
      </c>
      <c r="J339" s="44">
        <v>0</v>
      </c>
      <c r="K339" s="44">
        <v>0</v>
      </c>
      <c r="L339" s="44">
        <v>0</v>
      </c>
      <c r="M339" s="44">
        <v>0</v>
      </c>
      <c r="N339" s="44">
        <v>0</v>
      </c>
      <c r="O339" s="11" t="s">
        <v>1086</v>
      </c>
    </row>
    <row r="340" spans="1:15" ht="104.25" customHeight="1">
      <c r="A340" s="323"/>
      <c r="B340" s="339"/>
      <c r="C340" s="340"/>
      <c r="D340" s="341"/>
      <c r="E340" s="323"/>
      <c r="F340" s="157">
        <v>2017</v>
      </c>
      <c r="G340" s="167">
        <f t="shared" ref="G340:H340" si="120">I340+K340+M340</f>
        <v>0</v>
      </c>
      <c r="H340" s="44">
        <f t="shared" si="120"/>
        <v>0</v>
      </c>
      <c r="I340" s="44">
        <v>0</v>
      </c>
      <c r="J340" s="44">
        <v>0</v>
      </c>
      <c r="K340" s="44">
        <v>0</v>
      </c>
      <c r="L340" s="44">
        <v>0</v>
      </c>
      <c r="M340" s="44">
        <v>0</v>
      </c>
      <c r="N340" s="44">
        <v>0</v>
      </c>
      <c r="O340" s="11" t="s">
        <v>1187</v>
      </c>
    </row>
    <row r="341" spans="1:15" ht="29.25" customHeight="1">
      <c r="A341" s="322" t="s">
        <v>550</v>
      </c>
      <c r="B341" s="347" t="s">
        <v>551</v>
      </c>
      <c r="C341" s="348"/>
      <c r="D341" s="349"/>
      <c r="E341" s="322" t="s">
        <v>552</v>
      </c>
      <c r="F341" s="89" t="s">
        <v>323</v>
      </c>
      <c r="G341" s="44">
        <f>SUM(G342:G346)</f>
        <v>7600</v>
      </c>
      <c r="H341" s="44">
        <f t="shared" ref="H341:N341" si="121">SUM(H342:H346)</f>
        <v>0</v>
      </c>
      <c r="I341" s="44">
        <f t="shared" si="121"/>
        <v>0</v>
      </c>
      <c r="J341" s="44">
        <f t="shared" si="121"/>
        <v>0</v>
      </c>
      <c r="K341" s="44">
        <f t="shared" si="121"/>
        <v>760</v>
      </c>
      <c r="L341" s="44">
        <f t="shared" si="121"/>
        <v>0</v>
      </c>
      <c r="M341" s="44">
        <f t="shared" si="121"/>
        <v>6840</v>
      </c>
      <c r="N341" s="44">
        <f t="shared" si="121"/>
        <v>0</v>
      </c>
      <c r="O341" s="11"/>
    </row>
    <row r="342" spans="1:15" ht="31.5" customHeight="1">
      <c r="A342" s="353"/>
      <c r="B342" s="350"/>
      <c r="C342" s="351"/>
      <c r="D342" s="352"/>
      <c r="E342" s="353"/>
      <c r="F342" s="89">
        <v>2013</v>
      </c>
      <c r="G342" s="44">
        <f>SUM(I342:M342)</f>
        <v>0</v>
      </c>
      <c r="H342" s="44">
        <f>J342+L342+N342</f>
        <v>0</v>
      </c>
      <c r="I342" s="44">
        <v>0</v>
      </c>
      <c r="J342" s="44">
        <v>0</v>
      </c>
      <c r="K342" s="44">
        <v>0</v>
      </c>
      <c r="L342" s="44">
        <v>0</v>
      </c>
      <c r="M342" s="44">
        <v>0</v>
      </c>
      <c r="N342" s="44">
        <v>0</v>
      </c>
      <c r="O342" s="11"/>
    </row>
    <row r="343" spans="1:15" ht="33" customHeight="1">
      <c r="A343" s="353"/>
      <c r="B343" s="350"/>
      <c r="C343" s="351"/>
      <c r="D343" s="352"/>
      <c r="E343" s="353"/>
      <c r="F343" s="89">
        <v>2014</v>
      </c>
      <c r="G343" s="44">
        <f>SUM(I343:M343)</f>
        <v>0</v>
      </c>
      <c r="H343" s="44">
        <f>J343+L343+N343</f>
        <v>0</v>
      </c>
      <c r="I343" s="44">
        <v>0</v>
      </c>
      <c r="J343" s="44">
        <v>0</v>
      </c>
      <c r="K343" s="44">
        <v>0</v>
      </c>
      <c r="L343" s="44">
        <v>0</v>
      </c>
      <c r="M343" s="44">
        <v>0</v>
      </c>
      <c r="N343" s="44">
        <v>0</v>
      </c>
      <c r="O343" s="11"/>
    </row>
    <row r="344" spans="1:15" ht="195" customHeight="1">
      <c r="A344" s="329"/>
      <c r="B344" s="336"/>
      <c r="C344" s="337"/>
      <c r="D344" s="338"/>
      <c r="E344" s="329"/>
      <c r="F344" s="89">
        <v>2015</v>
      </c>
      <c r="G344" s="44">
        <f>SUM(I344:M344)</f>
        <v>7600</v>
      </c>
      <c r="H344" s="44">
        <f>J344+L344+N344</f>
        <v>0</v>
      </c>
      <c r="I344" s="44">
        <v>0</v>
      </c>
      <c r="J344" s="44">
        <v>0</v>
      </c>
      <c r="K344" s="44">
        <v>760</v>
      </c>
      <c r="L344" s="44">
        <v>0</v>
      </c>
      <c r="M344" s="44">
        <v>6840</v>
      </c>
      <c r="N344" s="44">
        <v>0</v>
      </c>
      <c r="O344" s="11" t="s">
        <v>614</v>
      </c>
    </row>
    <row r="345" spans="1:15" ht="132" customHeight="1">
      <c r="A345" s="329"/>
      <c r="B345" s="336"/>
      <c r="C345" s="337"/>
      <c r="D345" s="338"/>
      <c r="E345" s="329"/>
      <c r="F345" s="89">
        <v>2016</v>
      </c>
      <c r="G345" s="44">
        <f>SUM(I345:M345)</f>
        <v>0</v>
      </c>
      <c r="H345" s="44">
        <f>J345+L345+N345</f>
        <v>0</v>
      </c>
      <c r="I345" s="44">
        <v>0</v>
      </c>
      <c r="J345" s="44">
        <v>0</v>
      </c>
      <c r="K345" s="44">
        <v>0</v>
      </c>
      <c r="L345" s="44">
        <v>0</v>
      </c>
      <c r="M345" s="44">
        <v>0</v>
      </c>
      <c r="N345" s="44">
        <v>0</v>
      </c>
      <c r="O345" s="11" t="s">
        <v>715</v>
      </c>
    </row>
    <row r="346" spans="1:15" ht="160.5" customHeight="1">
      <c r="A346" s="323"/>
      <c r="B346" s="339"/>
      <c r="C346" s="340"/>
      <c r="D346" s="341"/>
      <c r="E346" s="323"/>
      <c r="F346" s="157">
        <v>2017</v>
      </c>
      <c r="G346" s="167">
        <f t="shared" ref="G346:H346" si="122">I346+K346+M346</f>
        <v>0</v>
      </c>
      <c r="H346" s="44">
        <f t="shared" si="122"/>
        <v>0</v>
      </c>
      <c r="I346" s="44">
        <v>0</v>
      </c>
      <c r="J346" s="44">
        <v>0</v>
      </c>
      <c r="K346" s="44">
        <v>0</v>
      </c>
      <c r="L346" s="44">
        <v>0</v>
      </c>
      <c r="M346" s="44">
        <v>0</v>
      </c>
      <c r="N346" s="44">
        <v>0</v>
      </c>
      <c r="O346" s="11" t="s">
        <v>1265</v>
      </c>
    </row>
    <row r="347" spans="1:15" ht="21.75" customHeight="1">
      <c r="A347" s="322" t="s">
        <v>553</v>
      </c>
      <c r="B347" s="347" t="s">
        <v>554</v>
      </c>
      <c r="C347" s="380"/>
      <c r="D347" s="381"/>
      <c r="E347" s="480" t="s">
        <v>555</v>
      </c>
      <c r="F347" s="89" t="s">
        <v>323</v>
      </c>
      <c r="G347" s="44">
        <f>SUM(G348:G352)</f>
        <v>60000</v>
      </c>
      <c r="H347" s="44">
        <f t="shared" ref="H347:N348" si="123">SUM(H348:H352)</f>
        <v>0</v>
      </c>
      <c r="I347" s="44">
        <f t="shared" si="123"/>
        <v>0</v>
      </c>
      <c r="J347" s="44">
        <f t="shared" si="123"/>
        <v>0</v>
      </c>
      <c r="K347" s="44">
        <f t="shared" si="123"/>
        <v>6000</v>
      </c>
      <c r="L347" s="44">
        <f t="shared" si="123"/>
        <v>0</v>
      </c>
      <c r="M347" s="44">
        <f t="shared" si="123"/>
        <v>54000</v>
      </c>
      <c r="N347" s="44">
        <f t="shared" si="123"/>
        <v>0</v>
      </c>
      <c r="O347" s="11"/>
    </row>
    <row r="348" spans="1:15" ht="23.25" customHeight="1">
      <c r="A348" s="353"/>
      <c r="B348" s="350"/>
      <c r="C348" s="382"/>
      <c r="D348" s="338"/>
      <c r="E348" s="481"/>
      <c r="F348" s="89">
        <v>2013</v>
      </c>
      <c r="G348" s="44">
        <f>SUM(I348:M348)</f>
        <v>0</v>
      </c>
      <c r="H348" s="44">
        <f t="shared" si="123"/>
        <v>0</v>
      </c>
      <c r="I348" s="44">
        <v>0</v>
      </c>
      <c r="J348" s="44">
        <f t="shared" si="123"/>
        <v>0</v>
      </c>
      <c r="K348" s="44">
        <v>0</v>
      </c>
      <c r="L348" s="44">
        <f t="shared" si="123"/>
        <v>0</v>
      </c>
      <c r="M348" s="44">
        <v>0</v>
      </c>
      <c r="N348" s="44">
        <f t="shared" si="123"/>
        <v>0</v>
      </c>
      <c r="O348" s="11"/>
    </row>
    <row r="349" spans="1:15" ht="25.5" customHeight="1">
      <c r="A349" s="353"/>
      <c r="B349" s="350"/>
      <c r="C349" s="382"/>
      <c r="D349" s="338"/>
      <c r="E349" s="481"/>
      <c r="F349" s="89">
        <v>2014</v>
      </c>
      <c r="G349" s="44">
        <f>SUM(I349:M349)</f>
        <v>0</v>
      </c>
      <c r="H349" s="44">
        <f>J349+L349+N349</f>
        <v>0</v>
      </c>
      <c r="I349" s="44">
        <v>0</v>
      </c>
      <c r="J349" s="44">
        <v>0</v>
      </c>
      <c r="K349" s="44">
        <v>0</v>
      </c>
      <c r="L349" s="44">
        <v>0</v>
      </c>
      <c r="M349" s="44">
        <v>0</v>
      </c>
      <c r="N349" s="44">
        <v>0</v>
      </c>
      <c r="O349" s="11"/>
    </row>
    <row r="350" spans="1:15" ht="74.25" customHeight="1">
      <c r="A350" s="329"/>
      <c r="B350" s="336"/>
      <c r="C350" s="337"/>
      <c r="D350" s="338"/>
      <c r="E350" s="481"/>
      <c r="F350" s="89">
        <v>2015</v>
      </c>
      <c r="G350" s="44">
        <f>SUM(I350:M350)</f>
        <v>60000</v>
      </c>
      <c r="H350" s="44">
        <f>J350+L350+N350</f>
        <v>0</v>
      </c>
      <c r="I350" s="44">
        <v>0</v>
      </c>
      <c r="J350" s="44">
        <v>0</v>
      </c>
      <c r="K350" s="44">
        <v>6000</v>
      </c>
      <c r="L350" s="44">
        <v>0</v>
      </c>
      <c r="M350" s="44">
        <v>54000</v>
      </c>
      <c r="N350" s="44">
        <v>0</v>
      </c>
      <c r="O350" s="11" t="s">
        <v>615</v>
      </c>
    </row>
    <row r="351" spans="1:15" ht="78" customHeight="1">
      <c r="A351" s="329"/>
      <c r="B351" s="336"/>
      <c r="C351" s="337"/>
      <c r="D351" s="338"/>
      <c r="E351" s="481"/>
      <c r="F351" s="89">
        <v>2016</v>
      </c>
      <c r="G351" s="44">
        <f>SUM(I351:M351)</f>
        <v>0</v>
      </c>
      <c r="H351" s="44">
        <f>J351+L351+N351</f>
        <v>0</v>
      </c>
      <c r="I351" s="44">
        <v>0</v>
      </c>
      <c r="J351" s="44">
        <v>0</v>
      </c>
      <c r="K351" s="44">
        <v>0</v>
      </c>
      <c r="L351" s="44">
        <v>0</v>
      </c>
      <c r="M351" s="44">
        <v>0</v>
      </c>
      <c r="N351" s="44">
        <v>0</v>
      </c>
      <c r="O351" s="11" t="s">
        <v>716</v>
      </c>
    </row>
    <row r="352" spans="1:15" ht="117" customHeight="1">
      <c r="A352" s="323"/>
      <c r="B352" s="339"/>
      <c r="C352" s="340"/>
      <c r="D352" s="341"/>
      <c r="E352" s="482"/>
      <c r="F352" s="157">
        <v>2017</v>
      </c>
      <c r="G352" s="167">
        <f t="shared" ref="G352:H352" si="124">I352+K352+M352</f>
        <v>0</v>
      </c>
      <c r="H352" s="44">
        <f t="shared" si="124"/>
        <v>0</v>
      </c>
      <c r="I352" s="44">
        <v>0</v>
      </c>
      <c r="J352" s="44">
        <v>0</v>
      </c>
      <c r="K352" s="44">
        <v>0</v>
      </c>
      <c r="L352" s="44">
        <v>0</v>
      </c>
      <c r="M352" s="44">
        <v>0</v>
      </c>
      <c r="N352" s="44">
        <v>0</v>
      </c>
      <c r="O352" s="11" t="s">
        <v>1266</v>
      </c>
    </row>
    <row r="353" spans="1:15" ht="25.5" customHeight="1">
      <c r="A353" s="322" t="s">
        <v>684</v>
      </c>
      <c r="B353" s="347" t="s">
        <v>683</v>
      </c>
      <c r="C353" s="380"/>
      <c r="D353" s="381"/>
      <c r="E353" s="398"/>
      <c r="F353" s="89" t="s">
        <v>323</v>
      </c>
      <c r="G353" s="44">
        <f>SUM(G354:G358)</f>
        <v>120000</v>
      </c>
      <c r="H353" s="44">
        <f t="shared" ref="H353:N353" si="125">SUM(H354:H358)</f>
        <v>0</v>
      </c>
      <c r="I353" s="44">
        <f t="shared" si="125"/>
        <v>108000</v>
      </c>
      <c r="J353" s="44">
        <f t="shared" si="125"/>
        <v>0</v>
      </c>
      <c r="K353" s="44">
        <f t="shared" si="125"/>
        <v>12000</v>
      </c>
      <c r="L353" s="44">
        <f t="shared" si="125"/>
        <v>0</v>
      </c>
      <c r="M353" s="44">
        <f t="shared" si="125"/>
        <v>0</v>
      </c>
      <c r="N353" s="44">
        <f t="shared" si="125"/>
        <v>0</v>
      </c>
      <c r="O353" s="11"/>
    </row>
    <row r="354" spans="1:15" ht="23.25" customHeight="1">
      <c r="A354" s="353"/>
      <c r="B354" s="350"/>
      <c r="C354" s="382"/>
      <c r="D354" s="338"/>
      <c r="E354" s="329"/>
      <c r="F354" s="89">
        <v>2013</v>
      </c>
      <c r="G354" s="44">
        <f>SUM(I354:M354)</f>
        <v>0</v>
      </c>
      <c r="H354" s="44">
        <f>J354+L354+N354</f>
        <v>0</v>
      </c>
      <c r="I354" s="44">
        <v>0</v>
      </c>
      <c r="J354" s="44">
        <v>0</v>
      </c>
      <c r="K354" s="44">
        <v>0</v>
      </c>
      <c r="L354" s="44">
        <v>0</v>
      </c>
      <c r="M354" s="44">
        <v>0</v>
      </c>
      <c r="N354" s="44">
        <v>0</v>
      </c>
      <c r="O354" s="11"/>
    </row>
    <row r="355" spans="1:15" ht="26.25" customHeight="1">
      <c r="A355" s="353"/>
      <c r="B355" s="350"/>
      <c r="C355" s="382"/>
      <c r="D355" s="338"/>
      <c r="E355" s="329"/>
      <c r="F355" s="89">
        <v>2014</v>
      </c>
      <c r="G355" s="44">
        <f>SUM(I355:M355)</f>
        <v>0</v>
      </c>
      <c r="H355" s="44">
        <f>J355+L355+N355</f>
        <v>0</v>
      </c>
      <c r="I355" s="44">
        <v>0</v>
      </c>
      <c r="J355" s="44">
        <v>0</v>
      </c>
      <c r="K355" s="44">
        <v>0</v>
      </c>
      <c r="L355" s="44">
        <v>0</v>
      </c>
      <c r="M355" s="44">
        <v>0</v>
      </c>
      <c r="N355" s="44">
        <v>0</v>
      </c>
      <c r="O355" s="11"/>
    </row>
    <row r="356" spans="1:15" ht="23.25" customHeight="1">
      <c r="A356" s="329"/>
      <c r="B356" s="336"/>
      <c r="C356" s="337"/>
      <c r="D356" s="338"/>
      <c r="E356" s="329"/>
      <c r="F356" s="89">
        <v>2015</v>
      </c>
      <c r="G356" s="44">
        <f>SUM(I356:M356)</f>
        <v>0</v>
      </c>
      <c r="H356" s="44">
        <f>J356+L356+N356</f>
        <v>0</v>
      </c>
      <c r="I356" s="44">
        <v>0</v>
      </c>
      <c r="J356" s="44">
        <v>0</v>
      </c>
      <c r="K356" s="44">
        <v>0</v>
      </c>
      <c r="L356" s="44">
        <v>0</v>
      </c>
      <c r="M356" s="44">
        <v>0</v>
      </c>
      <c r="N356" s="44">
        <v>0</v>
      </c>
      <c r="O356" s="11"/>
    </row>
    <row r="357" spans="1:15" ht="205.5" customHeight="1">
      <c r="A357" s="329"/>
      <c r="B357" s="336"/>
      <c r="C357" s="337"/>
      <c r="D357" s="338"/>
      <c r="E357" s="329"/>
      <c r="F357" s="89">
        <v>2016</v>
      </c>
      <c r="G357" s="44">
        <f>SUM(I357:M357)</f>
        <v>60000</v>
      </c>
      <c r="H357" s="44">
        <f>J357+L357+N357</f>
        <v>0</v>
      </c>
      <c r="I357" s="44">
        <v>54000</v>
      </c>
      <c r="J357" s="44">
        <v>0</v>
      </c>
      <c r="K357" s="44">
        <v>6000</v>
      </c>
      <c r="L357" s="44">
        <v>0</v>
      </c>
      <c r="M357" s="44">
        <v>0</v>
      </c>
      <c r="N357" s="44">
        <v>0</v>
      </c>
      <c r="O357" s="11" t="s">
        <v>1097</v>
      </c>
    </row>
    <row r="358" spans="1:15" ht="85.5" customHeight="1">
      <c r="A358" s="323"/>
      <c r="B358" s="339"/>
      <c r="C358" s="340"/>
      <c r="D358" s="341"/>
      <c r="E358" s="323"/>
      <c r="F358" s="89">
        <v>2017</v>
      </c>
      <c r="G358" s="44">
        <f>SUM(I358:M358)</f>
        <v>60000</v>
      </c>
      <c r="H358" s="44">
        <f>J358+L358+N358</f>
        <v>0</v>
      </c>
      <c r="I358" s="44">
        <v>54000</v>
      </c>
      <c r="J358" s="44">
        <v>0</v>
      </c>
      <c r="K358" s="44">
        <v>6000</v>
      </c>
      <c r="L358" s="44">
        <v>0</v>
      </c>
      <c r="M358" s="44">
        <v>0</v>
      </c>
      <c r="N358" s="44">
        <v>0</v>
      </c>
      <c r="O358" s="11" t="s">
        <v>1188</v>
      </c>
    </row>
    <row r="359" spans="1:15" ht="44.25" customHeight="1">
      <c r="A359" s="94"/>
      <c r="B359" s="392" t="s">
        <v>512</v>
      </c>
      <c r="C359" s="393"/>
      <c r="D359" s="394"/>
      <c r="E359" s="94"/>
      <c r="F359" s="54"/>
      <c r="G359" s="50"/>
      <c r="H359" s="50"/>
      <c r="I359" s="50"/>
      <c r="J359" s="50"/>
      <c r="K359" s="50"/>
      <c r="L359" s="50"/>
      <c r="M359" s="50"/>
      <c r="N359" s="50"/>
      <c r="O359" s="55"/>
    </row>
    <row r="360" spans="1:15" ht="88.5" customHeight="1">
      <c r="A360" s="94"/>
      <c r="B360" s="435" t="s">
        <v>692</v>
      </c>
      <c r="C360" s="436"/>
      <c r="D360" s="437"/>
      <c r="E360" s="54" t="s">
        <v>691</v>
      </c>
      <c r="F360" s="54">
        <v>2016</v>
      </c>
      <c r="G360" s="50">
        <f>SUM(I360:M360)</f>
        <v>60000</v>
      </c>
      <c r="H360" s="50">
        <f>J360+L360+N360</f>
        <v>0</v>
      </c>
      <c r="I360" s="50">
        <v>54000</v>
      </c>
      <c r="J360" s="50">
        <v>0</v>
      </c>
      <c r="K360" s="50">
        <v>6000</v>
      </c>
      <c r="L360" s="50">
        <v>0</v>
      </c>
      <c r="M360" s="50">
        <v>0</v>
      </c>
      <c r="N360" s="50">
        <v>0</v>
      </c>
      <c r="O360" s="55" t="s">
        <v>1097</v>
      </c>
    </row>
    <row r="361" spans="1:15" ht="88.5" customHeight="1">
      <c r="A361" s="94"/>
      <c r="B361" s="435"/>
      <c r="C361" s="436"/>
      <c r="D361" s="437"/>
      <c r="E361" s="54"/>
      <c r="F361" s="54">
        <v>2017</v>
      </c>
      <c r="G361" s="50">
        <f>SUM(I361:M361)</f>
        <v>60000</v>
      </c>
      <c r="H361" s="50">
        <f>J361+L361+N361</f>
        <v>0</v>
      </c>
      <c r="I361" s="50">
        <v>54000</v>
      </c>
      <c r="J361" s="50">
        <v>0</v>
      </c>
      <c r="K361" s="50">
        <v>6000</v>
      </c>
      <c r="L361" s="50">
        <v>0</v>
      </c>
      <c r="M361" s="50">
        <v>0</v>
      </c>
      <c r="N361" s="50">
        <v>0</v>
      </c>
      <c r="O361" s="55" t="s">
        <v>1188</v>
      </c>
    </row>
    <row r="362" spans="1:15" s="195" customFormat="1" ht="31.5" customHeight="1">
      <c r="A362" s="322" t="s">
        <v>685</v>
      </c>
      <c r="B362" s="347" t="s">
        <v>682</v>
      </c>
      <c r="C362" s="380"/>
      <c r="D362" s="381"/>
      <c r="E362" s="327" t="s">
        <v>217</v>
      </c>
      <c r="F362" s="89" t="s">
        <v>323</v>
      </c>
      <c r="G362" s="44">
        <f>SUM(G363:G367)</f>
        <v>450000</v>
      </c>
      <c r="H362" s="44">
        <f t="shared" ref="H362:N362" si="126">SUM(H363:H367)</f>
        <v>0</v>
      </c>
      <c r="I362" s="44">
        <f t="shared" si="126"/>
        <v>0</v>
      </c>
      <c r="J362" s="44">
        <f t="shared" si="126"/>
        <v>0</v>
      </c>
      <c r="K362" s="44">
        <f t="shared" si="126"/>
        <v>45000</v>
      </c>
      <c r="L362" s="44">
        <f t="shared" si="126"/>
        <v>0</v>
      </c>
      <c r="M362" s="44">
        <f t="shared" si="126"/>
        <v>405000</v>
      </c>
      <c r="N362" s="44">
        <f t="shared" si="126"/>
        <v>0</v>
      </c>
      <c r="O362" s="44"/>
    </row>
    <row r="363" spans="1:15" s="195" customFormat="1" ht="33.75" customHeight="1">
      <c r="A363" s="353"/>
      <c r="B363" s="350"/>
      <c r="C363" s="382"/>
      <c r="D363" s="338"/>
      <c r="E363" s="328"/>
      <c r="F363" s="89">
        <v>2013</v>
      </c>
      <c r="G363" s="44">
        <f>SUM(I363:M363)</f>
        <v>0</v>
      </c>
      <c r="H363" s="44">
        <f>J363+L363+N363</f>
        <v>0</v>
      </c>
      <c r="I363" s="44">
        <v>0</v>
      </c>
      <c r="J363" s="44">
        <v>0</v>
      </c>
      <c r="K363" s="44">
        <v>0</v>
      </c>
      <c r="L363" s="44">
        <v>0</v>
      </c>
      <c r="M363" s="44">
        <v>0</v>
      </c>
      <c r="N363" s="44">
        <v>0</v>
      </c>
      <c r="O363" s="11"/>
    </row>
    <row r="364" spans="1:15" s="195" customFormat="1" ht="28.5" customHeight="1">
      <c r="A364" s="353"/>
      <c r="B364" s="350"/>
      <c r="C364" s="382"/>
      <c r="D364" s="338"/>
      <c r="E364" s="328"/>
      <c r="F364" s="89">
        <v>2014</v>
      </c>
      <c r="G364" s="44">
        <f>SUM(I364:M364)</f>
        <v>0</v>
      </c>
      <c r="H364" s="44">
        <f>J364+L364+N364</f>
        <v>0</v>
      </c>
      <c r="I364" s="44">
        <v>0</v>
      </c>
      <c r="J364" s="44">
        <v>0</v>
      </c>
      <c r="K364" s="44">
        <v>0</v>
      </c>
      <c r="L364" s="44">
        <v>0</v>
      </c>
      <c r="M364" s="44">
        <v>0</v>
      </c>
      <c r="N364" s="44">
        <v>0</v>
      </c>
      <c r="O364" s="11"/>
    </row>
    <row r="365" spans="1:15" s="195" customFormat="1" ht="33" customHeight="1">
      <c r="A365" s="329"/>
      <c r="B365" s="336"/>
      <c r="C365" s="337"/>
      <c r="D365" s="338"/>
      <c r="E365" s="328"/>
      <c r="F365" s="89">
        <v>2015</v>
      </c>
      <c r="G365" s="44">
        <f>SUM(I365:M365)</f>
        <v>0</v>
      </c>
      <c r="H365" s="44">
        <f>J365+L365+N365</f>
        <v>0</v>
      </c>
      <c r="I365" s="44">
        <v>0</v>
      </c>
      <c r="J365" s="44">
        <v>0</v>
      </c>
      <c r="K365" s="44">
        <v>0</v>
      </c>
      <c r="L365" s="44">
        <v>0</v>
      </c>
      <c r="M365" s="44">
        <v>0</v>
      </c>
      <c r="N365" s="44">
        <v>0</v>
      </c>
      <c r="O365" s="11"/>
    </row>
    <row r="366" spans="1:15" s="195" customFormat="1" ht="202.5" customHeight="1">
      <c r="A366" s="329"/>
      <c r="B366" s="336"/>
      <c r="C366" s="337"/>
      <c r="D366" s="338"/>
      <c r="E366" s="328"/>
      <c r="F366" s="89">
        <v>2016</v>
      </c>
      <c r="G366" s="44">
        <f>SUM(I366:M366)</f>
        <v>225000</v>
      </c>
      <c r="H366" s="44">
        <f>J366+L366+N366</f>
        <v>0</v>
      </c>
      <c r="I366" s="44">
        <v>0</v>
      </c>
      <c r="J366" s="44">
        <v>0</v>
      </c>
      <c r="K366" s="44">
        <v>22500</v>
      </c>
      <c r="L366" s="44">
        <v>0</v>
      </c>
      <c r="M366" s="44">
        <v>202500</v>
      </c>
      <c r="N366" s="44">
        <v>0</v>
      </c>
      <c r="O366" s="11" t="s">
        <v>1097</v>
      </c>
    </row>
    <row r="367" spans="1:15" s="195" customFormat="1" ht="90" customHeight="1">
      <c r="A367" s="323"/>
      <c r="B367" s="339"/>
      <c r="C367" s="340"/>
      <c r="D367" s="341"/>
      <c r="E367" s="399"/>
      <c r="F367" s="89">
        <v>2017</v>
      </c>
      <c r="G367" s="44">
        <f>SUM(I367:M367)</f>
        <v>225000</v>
      </c>
      <c r="H367" s="44">
        <f>J367+L367+N367</f>
        <v>0</v>
      </c>
      <c r="I367" s="44">
        <v>0</v>
      </c>
      <c r="J367" s="44">
        <v>0</v>
      </c>
      <c r="K367" s="44">
        <v>22500</v>
      </c>
      <c r="L367" s="44">
        <v>0</v>
      </c>
      <c r="M367" s="44">
        <v>202500</v>
      </c>
      <c r="N367" s="44">
        <v>0</v>
      </c>
      <c r="O367" s="11" t="s">
        <v>1189</v>
      </c>
    </row>
    <row r="368" spans="1:15" ht="40.5" customHeight="1">
      <c r="A368" s="94"/>
      <c r="B368" s="392" t="s">
        <v>512</v>
      </c>
      <c r="C368" s="393"/>
      <c r="D368" s="394"/>
      <c r="E368" s="54"/>
      <c r="F368" s="54"/>
      <c r="G368" s="50"/>
      <c r="H368" s="50"/>
      <c r="I368" s="50"/>
      <c r="J368" s="50"/>
      <c r="K368" s="50"/>
      <c r="L368" s="50"/>
      <c r="M368" s="50"/>
      <c r="N368" s="50"/>
      <c r="O368" s="55"/>
    </row>
    <row r="369" spans="1:15" ht="206.25" customHeight="1">
      <c r="A369" s="400"/>
      <c r="B369" s="402" t="s">
        <v>682</v>
      </c>
      <c r="C369" s="403"/>
      <c r="D369" s="404"/>
      <c r="E369" s="408" t="s">
        <v>691</v>
      </c>
      <c r="F369" s="54">
        <v>2016</v>
      </c>
      <c r="G369" s="50">
        <f>SUM(I369:M369)</f>
        <v>225000</v>
      </c>
      <c r="H369" s="50">
        <f>J369+L369+N369</f>
        <v>0</v>
      </c>
      <c r="I369" s="50">
        <v>0</v>
      </c>
      <c r="J369" s="50">
        <v>0</v>
      </c>
      <c r="K369" s="50">
        <v>22500</v>
      </c>
      <c r="L369" s="50">
        <v>0</v>
      </c>
      <c r="M369" s="50">
        <v>202500</v>
      </c>
      <c r="N369" s="50">
        <v>0</v>
      </c>
      <c r="O369" s="55" t="s">
        <v>1097</v>
      </c>
    </row>
    <row r="370" spans="1:15" ht="87.75" customHeight="1">
      <c r="A370" s="401"/>
      <c r="B370" s="405"/>
      <c r="C370" s="406"/>
      <c r="D370" s="407"/>
      <c r="E370" s="401"/>
      <c r="F370" s="54">
        <v>2017</v>
      </c>
      <c r="G370" s="50">
        <f>SUM(I370:M370)</f>
        <v>225000</v>
      </c>
      <c r="H370" s="50">
        <f>J370+L370+N370</f>
        <v>0</v>
      </c>
      <c r="I370" s="50">
        <v>0</v>
      </c>
      <c r="J370" s="50">
        <v>0</v>
      </c>
      <c r="K370" s="50">
        <v>22500</v>
      </c>
      <c r="L370" s="50">
        <v>0</v>
      </c>
      <c r="M370" s="50">
        <v>202500</v>
      </c>
      <c r="N370" s="50">
        <v>0</v>
      </c>
      <c r="O370" s="55" t="s">
        <v>1189</v>
      </c>
    </row>
    <row r="371" spans="1:15" ht="35.25" customHeight="1">
      <c r="A371" s="327" t="s">
        <v>261</v>
      </c>
      <c r="B371" s="330" t="s">
        <v>262</v>
      </c>
      <c r="C371" s="331"/>
      <c r="D371" s="332"/>
      <c r="E371" s="327" t="s">
        <v>217</v>
      </c>
      <c r="F371" s="89" t="s">
        <v>323</v>
      </c>
      <c r="G371" s="3">
        <f>SUM(G372:G376)</f>
        <v>4590</v>
      </c>
      <c r="H371" s="3">
        <f t="shared" ref="H371:N371" si="127">SUM(H372:H376)</f>
        <v>5187.3999999999996</v>
      </c>
      <c r="I371" s="3">
        <f t="shared" si="127"/>
        <v>3000</v>
      </c>
      <c r="J371" s="3">
        <f t="shared" si="127"/>
        <v>0</v>
      </c>
      <c r="K371" s="3">
        <f t="shared" si="127"/>
        <v>1590</v>
      </c>
      <c r="L371" s="3">
        <f t="shared" si="127"/>
        <v>5187.3999999999996</v>
      </c>
      <c r="M371" s="3">
        <f t="shared" si="127"/>
        <v>0</v>
      </c>
      <c r="N371" s="3">
        <f t="shared" si="127"/>
        <v>0</v>
      </c>
      <c r="O371" s="3"/>
    </row>
    <row r="372" spans="1:15" ht="131.25" customHeight="1">
      <c r="A372" s="328"/>
      <c r="B372" s="333"/>
      <c r="C372" s="334"/>
      <c r="D372" s="335"/>
      <c r="E372" s="328"/>
      <c r="F372" s="89">
        <v>2013</v>
      </c>
      <c r="G372" s="79">
        <f t="shared" ref="G372:H376" si="128">I372+K372+M372</f>
        <v>250</v>
      </c>
      <c r="H372" s="3">
        <f t="shared" si="128"/>
        <v>1200</v>
      </c>
      <c r="I372" s="3">
        <v>0</v>
      </c>
      <c r="J372" s="3">
        <v>0</v>
      </c>
      <c r="K372" s="3">
        <v>250</v>
      </c>
      <c r="L372" s="3">
        <v>1200</v>
      </c>
      <c r="M372" s="3">
        <v>0</v>
      </c>
      <c r="N372" s="3">
        <v>0</v>
      </c>
      <c r="O372" s="11" t="s">
        <v>486</v>
      </c>
    </row>
    <row r="373" spans="1:15" ht="182.25" customHeight="1">
      <c r="A373" s="328"/>
      <c r="B373" s="333"/>
      <c r="C373" s="334"/>
      <c r="D373" s="335"/>
      <c r="E373" s="328"/>
      <c r="F373" s="89">
        <v>2014</v>
      </c>
      <c r="G373" s="79">
        <f t="shared" si="128"/>
        <v>3300</v>
      </c>
      <c r="H373" s="3">
        <f t="shared" si="128"/>
        <v>1720.4</v>
      </c>
      <c r="I373" s="3">
        <v>3000</v>
      </c>
      <c r="J373" s="3">
        <v>0</v>
      </c>
      <c r="K373" s="3">
        <v>300</v>
      </c>
      <c r="L373" s="3">
        <v>1720.4</v>
      </c>
      <c r="M373" s="3">
        <v>0</v>
      </c>
      <c r="N373" s="3">
        <v>0</v>
      </c>
      <c r="O373" s="11" t="s">
        <v>556</v>
      </c>
    </row>
    <row r="374" spans="1:15" ht="114" customHeight="1">
      <c r="A374" s="329"/>
      <c r="B374" s="336"/>
      <c r="C374" s="337"/>
      <c r="D374" s="338"/>
      <c r="E374" s="329"/>
      <c r="F374" s="89">
        <v>2015</v>
      </c>
      <c r="G374" s="79">
        <f t="shared" si="128"/>
        <v>320</v>
      </c>
      <c r="H374" s="3">
        <f t="shared" si="128"/>
        <v>572</v>
      </c>
      <c r="I374" s="3">
        <v>0</v>
      </c>
      <c r="J374" s="3">
        <v>0</v>
      </c>
      <c r="K374" s="3">
        <v>320</v>
      </c>
      <c r="L374" s="3">
        <v>572</v>
      </c>
      <c r="M374" s="3">
        <v>0</v>
      </c>
      <c r="N374" s="3">
        <v>0</v>
      </c>
      <c r="O374" s="11" t="s">
        <v>616</v>
      </c>
    </row>
    <row r="375" spans="1:15" ht="54" customHeight="1">
      <c r="A375" s="329"/>
      <c r="B375" s="336"/>
      <c r="C375" s="337"/>
      <c r="D375" s="338"/>
      <c r="E375" s="329"/>
      <c r="F375" s="89">
        <v>2016</v>
      </c>
      <c r="G375" s="79">
        <f t="shared" si="128"/>
        <v>350</v>
      </c>
      <c r="H375" s="3">
        <f t="shared" si="128"/>
        <v>420</v>
      </c>
      <c r="I375" s="3">
        <v>0</v>
      </c>
      <c r="J375" s="3">
        <v>0</v>
      </c>
      <c r="K375" s="3">
        <v>350</v>
      </c>
      <c r="L375" s="3">
        <v>420</v>
      </c>
      <c r="M375" s="3">
        <v>0</v>
      </c>
      <c r="N375" s="3">
        <v>0</v>
      </c>
      <c r="O375" s="11" t="s">
        <v>717</v>
      </c>
    </row>
    <row r="376" spans="1:15" ht="56.25" customHeight="1">
      <c r="A376" s="323"/>
      <c r="B376" s="339"/>
      <c r="C376" s="340"/>
      <c r="D376" s="341"/>
      <c r="E376" s="323"/>
      <c r="F376" s="89">
        <v>2017</v>
      </c>
      <c r="G376" s="79">
        <f t="shared" si="128"/>
        <v>370</v>
      </c>
      <c r="H376" s="3">
        <f t="shared" si="128"/>
        <v>1275</v>
      </c>
      <c r="I376" s="3">
        <v>0</v>
      </c>
      <c r="J376" s="3">
        <v>0</v>
      </c>
      <c r="K376" s="3">
        <v>370</v>
      </c>
      <c r="L376" s="3">
        <v>1275</v>
      </c>
      <c r="M376" s="3">
        <v>0</v>
      </c>
      <c r="N376" s="3">
        <v>0</v>
      </c>
      <c r="O376" s="11" t="s">
        <v>717</v>
      </c>
    </row>
    <row r="377" spans="1:15" ht="28.5" customHeight="1">
      <c r="A377" s="327" t="s">
        <v>263</v>
      </c>
      <c r="B377" s="330" t="s">
        <v>264</v>
      </c>
      <c r="C377" s="331"/>
      <c r="D377" s="332"/>
      <c r="E377" s="327" t="s">
        <v>217</v>
      </c>
      <c r="F377" s="89" t="s">
        <v>323</v>
      </c>
      <c r="G377" s="3">
        <f>SUM(G378:G382)</f>
        <v>16200</v>
      </c>
      <c r="H377" s="3">
        <f t="shared" ref="H377:N377" si="129">SUM(H378:H382)</f>
        <v>3398</v>
      </c>
      <c r="I377" s="3">
        <f t="shared" si="129"/>
        <v>7200</v>
      </c>
      <c r="J377" s="3">
        <f t="shared" si="129"/>
        <v>20</v>
      </c>
      <c r="K377" s="3">
        <f t="shared" si="129"/>
        <v>9000</v>
      </c>
      <c r="L377" s="3">
        <f t="shared" si="129"/>
        <v>3378</v>
      </c>
      <c r="M377" s="3">
        <f t="shared" si="129"/>
        <v>0</v>
      </c>
      <c r="N377" s="3">
        <f t="shared" si="129"/>
        <v>0</v>
      </c>
      <c r="O377" s="3"/>
    </row>
    <row r="378" spans="1:15" ht="121.5" customHeight="1">
      <c r="A378" s="328"/>
      <c r="B378" s="333"/>
      <c r="C378" s="334"/>
      <c r="D378" s="335"/>
      <c r="E378" s="328"/>
      <c r="F378" s="89">
        <v>2013</v>
      </c>
      <c r="G378" s="79">
        <f t="shared" ref="G378:H382" si="130">I378+K378+M378</f>
        <v>1800</v>
      </c>
      <c r="H378" s="3">
        <f t="shared" si="130"/>
        <v>1800</v>
      </c>
      <c r="I378" s="3">
        <v>0</v>
      </c>
      <c r="J378" s="3">
        <v>0</v>
      </c>
      <c r="K378" s="3">
        <v>1800</v>
      </c>
      <c r="L378" s="3">
        <v>1800</v>
      </c>
      <c r="M378" s="3">
        <v>0</v>
      </c>
      <c r="N378" s="3">
        <v>0</v>
      </c>
      <c r="O378" s="226" t="s">
        <v>342</v>
      </c>
    </row>
    <row r="379" spans="1:15" ht="121.5" customHeight="1">
      <c r="A379" s="328"/>
      <c r="B379" s="333"/>
      <c r="C379" s="334"/>
      <c r="D379" s="335"/>
      <c r="E379" s="328"/>
      <c r="F379" s="89">
        <v>2014</v>
      </c>
      <c r="G379" s="79">
        <f t="shared" si="130"/>
        <v>3600</v>
      </c>
      <c r="H379" s="3">
        <f t="shared" si="130"/>
        <v>0</v>
      </c>
      <c r="I379" s="3">
        <v>1800</v>
      </c>
      <c r="J379" s="3">
        <v>0</v>
      </c>
      <c r="K379" s="3">
        <v>1800</v>
      </c>
      <c r="L379" s="3">
        <v>0</v>
      </c>
      <c r="M379" s="3">
        <v>0</v>
      </c>
      <c r="N379" s="3">
        <v>0</v>
      </c>
      <c r="O379" s="11" t="s">
        <v>444</v>
      </c>
    </row>
    <row r="380" spans="1:15" ht="75.75" customHeight="1">
      <c r="A380" s="329"/>
      <c r="B380" s="336"/>
      <c r="C380" s="337"/>
      <c r="D380" s="338"/>
      <c r="E380" s="329"/>
      <c r="F380" s="89">
        <v>2015</v>
      </c>
      <c r="G380" s="79">
        <f t="shared" si="130"/>
        <v>3600</v>
      </c>
      <c r="H380" s="3">
        <f t="shared" si="130"/>
        <v>0</v>
      </c>
      <c r="I380" s="3">
        <v>1800</v>
      </c>
      <c r="J380" s="3">
        <v>0</v>
      </c>
      <c r="K380" s="3">
        <v>1800</v>
      </c>
      <c r="L380" s="3">
        <v>0</v>
      </c>
      <c r="M380" s="3">
        <v>0</v>
      </c>
      <c r="N380" s="3">
        <v>0</v>
      </c>
      <c r="O380" s="11" t="s">
        <v>617</v>
      </c>
    </row>
    <row r="381" spans="1:15" ht="139.5" customHeight="1">
      <c r="A381" s="329"/>
      <c r="B381" s="336"/>
      <c r="C381" s="337"/>
      <c r="D381" s="338"/>
      <c r="E381" s="329"/>
      <c r="F381" s="89">
        <v>2016</v>
      </c>
      <c r="G381" s="79">
        <f t="shared" si="130"/>
        <v>3600</v>
      </c>
      <c r="H381" s="3">
        <f t="shared" si="130"/>
        <v>1598</v>
      </c>
      <c r="I381" s="3">
        <v>1800</v>
      </c>
      <c r="J381" s="3">
        <v>20</v>
      </c>
      <c r="K381" s="3">
        <v>1800</v>
      </c>
      <c r="L381" s="3">
        <v>1578</v>
      </c>
      <c r="M381" s="3">
        <v>0</v>
      </c>
      <c r="N381" s="3">
        <v>0</v>
      </c>
      <c r="O381" s="11" t="s">
        <v>1098</v>
      </c>
    </row>
    <row r="382" spans="1:15" ht="86.25" customHeight="1">
      <c r="A382" s="329"/>
      <c r="B382" s="339"/>
      <c r="C382" s="340"/>
      <c r="D382" s="341"/>
      <c r="E382" s="323"/>
      <c r="F382" s="89">
        <v>2017</v>
      </c>
      <c r="G382" s="79">
        <f t="shared" si="130"/>
        <v>3600</v>
      </c>
      <c r="H382" s="3">
        <f t="shared" si="130"/>
        <v>0</v>
      </c>
      <c r="I382" s="79">
        <v>1800</v>
      </c>
      <c r="J382" s="3">
        <v>0</v>
      </c>
      <c r="K382" s="79">
        <v>1800</v>
      </c>
      <c r="L382" s="3">
        <v>0</v>
      </c>
      <c r="M382" s="3">
        <v>0</v>
      </c>
      <c r="N382" s="3">
        <v>0</v>
      </c>
      <c r="O382" s="11" t="s">
        <v>1267</v>
      </c>
    </row>
    <row r="383" spans="1:15" ht="30.75" customHeight="1">
      <c r="A383" s="140"/>
      <c r="B383" s="392" t="s">
        <v>512</v>
      </c>
      <c r="C383" s="393"/>
      <c r="D383" s="394"/>
      <c r="E383" s="94"/>
      <c r="F383" s="54"/>
      <c r="G383" s="56"/>
      <c r="H383" s="57"/>
      <c r="I383" s="57"/>
      <c r="J383" s="57"/>
      <c r="K383" s="56"/>
      <c r="L383" s="57"/>
      <c r="M383" s="57"/>
      <c r="N383" s="57"/>
      <c r="O383" s="55"/>
    </row>
    <row r="384" spans="1:15" ht="128.25" customHeight="1">
      <c r="A384" s="140"/>
      <c r="B384" s="395" t="s">
        <v>557</v>
      </c>
      <c r="C384" s="396"/>
      <c r="D384" s="397"/>
      <c r="E384" s="141" t="s">
        <v>294</v>
      </c>
      <c r="F384" s="54">
        <v>2015</v>
      </c>
      <c r="G384" s="56">
        <f t="shared" ref="G384:H392" si="131">I384+K384+M384</f>
        <v>3600</v>
      </c>
      <c r="H384" s="57">
        <f t="shared" si="131"/>
        <v>0</v>
      </c>
      <c r="I384" s="57">
        <v>1800</v>
      </c>
      <c r="J384" s="57">
        <v>0</v>
      </c>
      <c r="K384" s="57">
        <v>1800</v>
      </c>
      <c r="L384" s="57">
        <v>0</v>
      </c>
      <c r="M384" s="57">
        <v>0</v>
      </c>
      <c r="N384" s="57">
        <v>0</v>
      </c>
      <c r="O384" s="55" t="s">
        <v>617</v>
      </c>
    </row>
    <row r="385" spans="1:15" ht="134.25" customHeight="1">
      <c r="A385" s="94"/>
      <c r="B385" s="395" t="s">
        <v>694</v>
      </c>
      <c r="C385" s="396"/>
      <c r="D385" s="397"/>
      <c r="E385" s="141" t="s">
        <v>695</v>
      </c>
      <c r="F385" s="54">
        <v>2016</v>
      </c>
      <c r="G385" s="56">
        <f t="shared" si="131"/>
        <v>3600</v>
      </c>
      <c r="H385" s="57">
        <f t="shared" si="131"/>
        <v>1598</v>
      </c>
      <c r="I385" s="57">
        <v>1800</v>
      </c>
      <c r="J385" s="57">
        <v>20</v>
      </c>
      <c r="K385" s="57">
        <v>1800</v>
      </c>
      <c r="L385" s="57">
        <v>1578</v>
      </c>
      <c r="M385" s="57">
        <v>0</v>
      </c>
      <c r="N385" s="57">
        <v>0</v>
      </c>
      <c r="O385" s="55" t="s">
        <v>1098</v>
      </c>
    </row>
    <row r="386" spans="1:15" ht="104.25" customHeight="1">
      <c r="A386" s="94"/>
      <c r="B386" s="395" t="s">
        <v>1190</v>
      </c>
      <c r="C386" s="396"/>
      <c r="D386" s="397"/>
      <c r="E386" s="141" t="s">
        <v>1191</v>
      </c>
      <c r="F386" s="54">
        <v>2017</v>
      </c>
      <c r="G386" s="56">
        <f t="shared" si="131"/>
        <v>3600</v>
      </c>
      <c r="H386" s="57">
        <f t="shared" si="131"/>
        <v>0</v>
      </c>
      <c r="I386" s="56">
        <v>1800</v>
      </c>
      <c r="J386" s="57">
        <v>0</v>
      </c>
      <c r="K386" s="56">
        <v>1800</v>
      </c>
      <c r="L386" s="57">
        <v>0</v>
      </c>
      <c r="M386" s="57">
        <v>0</v>
      </c>
      <c r="N386" s="57">
        <v>0</v>
      </c>
      <c r="O386" s="55" t="s">
        <v>1267</v>
      </c>
    </row>
    <row r="387" spans="1:15" ht="42" customHeight="1">
      <c r="A387" s="327" t="s">
        <v>265</v>
      </c>
      <c r="B387" s="330" t="s">
        <v>266</v>
      </c>
      <c r="C387" s="331"/>
      <c r="D387" s="332"/>
      <c r="E387" s="327" t="s">
        <v>217</v>
      </c>
      <c r="F387" s="89" t="s">
        <v>323</v>
      </c>
      <c r="G387" s="3">
        <f>SUM(G388:G392)</f>
        <v>3635</v>
      </c>
      <c r="H387" s="3">
        <f t="shared" ref="H387:N387" si="132">SUM(H388:H392)</f>
        <v>4682</v>
      </c>
      <c r="I387" s="3">
        <f t="shared" si="132"/>
        <v>2895</v>
      </c>
      <c r="J387" s="3">
        <f t="shared" si="132"/>
        <v>0</v>
      </c>
      <c r="K387" s="3">
        <f t="shared" si="132"/>
        <v>740</v>
      </c>
      <c r="L387" s="3">
        <f t="shared" si="132"/>
        <v>4682</v>
      </c>
      <c r="M387" s="3">
        <f t="shared" si="132"/>
        <v>0</v>
      </c>
      <c r="N387" s="3">
        <f t="shared" si="132"/>
        <v>0</v>
      </c>
      <c r="O387" s="3"/>
    </row>
    <row r="388" spans="1:15" ht="117.75" customHeight="1">
      <c r="A388" s="328"/>
      <c r="B388" s="333"/>
      <c r="C388" s="334"/>
      <c r="D388" s="335"/>
      <c r="E388" s="328"/>
      <c r="F388" s="89">
        <v>2013</v>
      </c>
      <c r="G388" s="79">
        <f t="shared" si="131"/>
        <v>727</v>
      </c>
      <c r="H388" s="3">
        <f t="shared" si="131"/>
        <v>1800</v>
      </c>
      <c r="I388" s="3">
        <v>579</v>
      </c>
      <c r="J388" s="3">
        <v>0</v>
      </c>
      <c r="K388" s="3">
        <v>148</v>
      </c>
      <c r="L388" s="3">
        <v>1800</v>
      </c>
      <c r="M388" s="3">
        <v>0</v>
      </c>
      <c r="N388" s="3">
        <v>0</v>
      </c>
      <c r="O388" s="226" t="s">
        <v>342</v>
      </c>
    </row>
    <row r="389" spans="1:15" ht="95.25" customHeight="1">
      <c r="A389" s="328"/>
      <c r="B389" s="333"/>
      <c r="C389" s="334"/>
      <c r="D389" s="335"/>
      <c r="E389" s="328"/>
      <c r="F389" s="89">
        <v>2014</v>
      </c>
      <c r="G389" s="79">
        <f t="shared" si="131"/>
        <v>727</v>
      </c>
      <c r="H389" s="3">
        <f t="shared" si="131"/>
        <v>727</v>
      </c>
      <c r="I389" s="3">
        <v>579</v>
      </c>
      <c r="J389" s="3">
        <v>0</v>
      </c>
      <c r="K389" s="3">
        <v>148</v>
      </c>
      <c r="L389" s="3">
        <v>727</v>
      </c>
      <c r="M389" s="3">
        <v>0</v>
      </c>
      <c r="N389" s="3">
        <v>0</v>
      </c>
      <c r="O389" s="226" t="s">
        <v>487</v>
      </c>
    </row>
    <row r="390" spans="1:15" ht="72.75" customHeight="1">
      <c r="A390" s="329"/>
      <c r="B390" s="336"/>
      <c r="C390" s="337"/>
      <c r="D390" s="338"/>
      <c r="E390" s="329"/>
      <c r="F390" s="89">
        <v>2015</v>
      </c>
      <c r="G390" s="79">
        <f t="shared" si="131"/>
        <v>727</v>
      </c>
      <c r="H390" s="3">
        <f t="shared" si="131"/>
        <v>485</v>
      </c>
      <c r="I390" s="3">
        <v>579</v>
      </c>
      <c r="J390" s="3">
        <v>0</v>
      </c>
      <c r="K390" s="3">
        <v>148</v>
      </c>
      <c r="L390" s="3">
        <v>485</v>
      </c>
      <c r="M390" s="3">
        <v>0</v>
      </c>
      <c r="N390" s="3">
        <v>0</v>
      </c>
      <c r="O390" s="226" t="s">
        <v>618</v>
      </c>
    </row>
    <row r="391" spans="1:15" ht="69" customHeight="1">
      <c r="A391" s="329"/>
      <c r="B391" s="336"/>
      <c r="C391" s="337"/>
      <c r="D391" s="338"/>
      <c r="E391" s="329"/>
      <c r="F391" s="89">
        <v>2016</v>
      </c>
      <c r="G391" s="79">
        <f t="shared" si="131"/>
        <v>727</v>
      </c>
      <c r="H391" s="3">
        <f t="shared" si="131"/>
        <v>750</v>
      </c>
      <c r="I391" s="3">
        <v>579</v>
      </c>
      <c r="J391" s="3">
        <v>0</v>
      </c>
      <c r="K391" s="3">
        <v>148</v>
      </c>
      <c r="L391" s="3">
        <v>750</v>
      </c>
      <c r="M391" s="3">
        <v>0</v>
      </c>
      <c r="N391" s="3">
        <v>0</v>
      </c>
      <c r="O391" s="226" t="s">
        <v>1099</v>
      </c>
    </row>
    <row r="392" spans="1:15" ht="75" customHeight="1">
      <c r="A392" s="323"/>
      <c r="B392" s="339"/>
      <c r="C392" s="340"/>
      <c r="D392" s="341"/>
      <c r="E392" s="323"/>
      <c r="F392" s="89">
        <v>2017</v>
      </c>
      <c r="G392" s="79">
        <f t="shared" si="131"/>
        <v>727</v>
      </c>
      <c r="H392" s="3">
        <f t="shared" si="131"/>
        <v>920</v>
      </c>
      <c r="I392" s="3">
        <v>579</v>
      </c>
      <c r="J392" s="3">
        <v>0</v>
      </c>
      <c r="K392" s="3">
        <v>148</v>
      </c>
      <c r="L392" s="3">
        <v>920</v>
      </c>
      <c r="M392" s="3">
        <v>0</v>
      </c>
      <c r="N392" s="3">
        <v>0</v>
      </c>
      <c r="O392" s="11" t="s">
        <v>1268</v>
      </c>
    </row>
    <row r="393" spans="1:15" ht="29.25" customHeight="1">
      <c r="A393" s="398"/>
      <c r="B393" s="330" t="s">
        <v>146</v>
      </c>
      <c r="C393" s="380"/>
      <c r="D393" s="381"/>
      <c r="E393" s="398"/>
      <c r="F393" s="89" t="s">
        <v>323</v>
      </c>
      <c r="G393" s="3">
        <f>SUM(G394:G398)</f>
        <v>882045</v>
      </c>
      <c r="H393" s="3">
        <f t="shared" ref="H393:N393" si="133">SUM(H394:H398)</f>
        <v>12694.4</v>
      </c>
      <c r="I393" s="3">
        <f t="shared" si="133"/>
        <v>231295</v>
      </c>
      <c r="J393" s="3">
        <f t="shared" si="133"/>
        <v>0</v>
      </c>
      <c r="K393" s="3">
        <f t="shared" si="133"/>
        <v>94910</v>
      </c>
      <c r="L393" s="3">
        <f t="shared" si="133"/>
        <v>12694.4</v>
      </c>
      <c r="M393" s="3">
        <f t="shared" si="133"/>
        <v>555840</v>
      </c>
      <c r="N393" s="3">
        <f t="shared" si="133"/>
        <v>0</v>
      </c>
      <c r="O393" s="16"/>
    </row>
    <row r="394" spans="1:15" ht="27.75" customHeight="1">
      <c r="A394" s="329"/>
      <c r="B394" s="336"/>
      <c r="C394" s="337"/>
      <c r="D394" s="338"/>
      <c r="E394" s="329"/>
      <c r="F394" s="89">
        <v>2013</v>
      </c>
      <c r="G394" s="3">
        <f t="shared" ref="G394:N396" si="134">G318+G372+G378+G388</f>
        <v>30277</v>
      </c>
      <c r="H394" s="3">
        <f t="shared" si="134"/>
        <v>4800</v>
      </c>
      <c r="I394" s="3">
        <f t="shared" si="134"/>
        <v>25579</v>
      </c>
      <c r="J394" s="3">
        <f t="shared" si="134"/>
        <v>0</v>
      </c>
      <c r="K394" s="3">
        <f t="shared" si="134"/>
        <v>4698</v>
      </c>
      <c r="L394" s="3">
        <f t="shared" si="134"/>
        <v>4800</v>
      </c>
      <c r="M394" s="3">
        <f t="shared" si="134"/>
        <v>0</v>
      </c>
      <c r="N394" s="3">
        <f t="shared" si="134"/>
        <v>0</v>
      </c>
      <c r="O394" s="3"/>
    </row>
    <row r="395" spans="1:15" ht="30" customHeight="1">
      <c r="A395" s="329"/>
      <c r="B395" s="336"/>
      <c r="C395" s="337"/>
      <c r="D395" s="338"/>
      <c r="E395" s="329"/>
      <c r="F395" s="89">
        <v>2014</v>
      </c>
      <c r="G395" s="3">
        <f t="shared" si="134"/>
        <v>129127</v>
      </c>
      <c r="H395" s="3">
        <f t="shared" si="134"/>
        <v>2447.4</v>
      </c>
      <c r="I395" s="3">
        <f t="shared" si="134"/>
        <v>72179</v>
      </c>
      <c r="J395" s="3">
        <f t="shared" si="134"/>
        <v>0</v>
      </c>
      <c r="K395" s="3">
        <f t="shared" si="134"/>
        <v>11948</v>
      </c>
      <c r="L395" s="3">
        <f t="shared" si="134"/>
        <v>2447.4</v>
      </c>
      <c r="M395" s="3">
        <f t="shared" si="134"/>
        <v>45000</v>
      </c>
      <c r="N395" s="3">
        <f t="shared" si="134"/>
        <v>0</v>
      </c>
      <c r="O395" s="3"/>
    </row>
    <row r="396" spans="1:15" ht="28.5" customHeight="1">
      <c r="A396" s="329"/>
      <c r="B396" s="336"/>
      <c r="C396" s="337"/>
      <c r="D396" s="338"/>
      <c r="E396" s="329"/>
      <c r="F396" s="89">
        <v>2015</v>
      </c>
      <c r="G396" s="3">
        <f t="shared" si="134"/>
        <v>143247</v>
      </c>
      <c r="H396" s="3">
        <f t="shared" si="134"/>
        <v>1057</v>
      </c>
      <c r="I396" s="3">
        <f t="shared" si="134"/>
        <v>20779</v>
      </c>
      <c r="J396" s="3">
        <f t="shared" si="134"/>
        <v>0</v>
      </c>
      <c r="K396" s="3">
        <f t="shared" si="134"/>
        <v>16628</v>
      </c>
      <c r="L396" s="3">
        <f t="shared" si="134"/>
        <v>1057</v>
      </c>
      <c r="M396" s="3">
        <f t="shared" si="134"/>
        <v>105840</v>
      </c>
      <c r="N396" s="3">
        <f t="shared" si="134"/>
        <v>0</v>
      </c>
      <c r="O396" s="3"/>
    </row>
    <row r="397" spans="1:15" ht="33" customHeight="1">
      <c r="A397" s="329"/>
      <c r="B397" s="336"/>
      <c r="C397" s="337"/>
      <c r="D397" s="338"/>
      <c r="E397" s="329"/>
      <c r="F397" s="89">
        <v>2016</v>
      </c>
      <c r="G397" s="3">
        <f>G321+G376+G382+G392</f>
        <v>289697</v>
      </c>
      <c r="H397" s="3">
        <f t="shared" ref="H397:N397" si="135">H321+H376+H382+H392</f>
        <v>2195</v>
      </c>
      <c r="I397" s="3">
        <f t="shared" si="135"/>
        <v>56379</v>
      </c>
      <c r="J397" s="3">
        <f t="shared" si="135"/>
        <v>0</v>
      </c>
      <c r="K397" s="3">
        <f t="shared" si="135"/>
        <v>30818</v>
      </c>
      <c r="L397" s="3">
        <f t="shared" si="135"/>
        <v>2195</v>
      </c>
      <c r="M397" s="3">
        <f t="shared" si="135"/>
        <v>202500</v>
      </c>
      <c r="N397" s="3">
        <f t="shared" si="135"/>
        <v>0</v>
      </c>
      <c r="O397" s="3"/>
    </row>
    <row r="398" spans="1:15" ht="27" customHeight="1">
      <c r="A398" s="323"/>
      <c r="B398" s="339"/>
      <c r="C398" s="340"/>
      <c r="D398" s="341"/>
      <c r="E398" s="323"/>
      <c r="F398" s="89">
        <v>2017</v>
      </c>
      <c r="G398" s="3">
        <f>G322+G376+G382+G392</f>
        <v>289697</v>
      </c>
      <c r="H398" s="3">
        <f t="shared" ref="H398:N398" si="136">H322+H376+H382+H392</f>
        <v>2195</v>
      </c>
      <c r="I398" s="3">
        <f t="shared" si="136"/>
        <v>56379</v>
      </c>
      <c r="J398" s="3">
        <f t="shared" si="136"/>
        <v>0</v>
      </c>
      <c r="K398" s="3">
        <f t="shared" si="136"/>
        <v>30818</v>
      </c>
      <c r="L398" s="3">
        <f t="shared" si="136"/>
        <v>2195</v>
      </c>
      <c r="M398" s="3">
        <f t="shared" si="136"/>
        <v>202500</v>
      </c>
      <c r="N398" s="3">
        <f t="shared" si="136"/>
        <v>0</v>
      </c>
      <c r="O398" s="3"/>
    </row>
    <row r="399" spans="1:15" ht="33.75" customHeight="1">
      <c r="A399" s="367" t="s">
        <v>267</v>
      </c>
      <c r="B399" s="368"/>
      <c r="C399" s="368"/>
      <c r="D399" s="368"/>
      <c r="E399" s="368"/>
      <c r="F399" s="368"/>
      <c r="G399" s="368"/>
      <c r="H399" s="368"/>
      <c r="I399" s="368"/>
      <c r="J399" s="368"/>
      <c r="K399" s="368"/>
      <c r="L399" s="368"/>
      <c r="M399" s="368"/>
      <c r="N399" s="368"/>
      <c r="O399" s="368"/>
    </row>
    <row r="400" spans="1:15" ht="18.75" customHeight="1">
      <c r="A400" s="327" t="s">
        <v>268</v>
      </c>
      <c r="B400" s="330" t="s">
        <v>269</v>
      </c>
      <c r="C400" s="331"/>
      <c r="D400" s="332"/>
      <c r="E400" s="327" t="s">
        <v>217</v>
      </c>
      <c r="F400" s="89" t="s">
        <v>323</v>
      </c>
      <c r="G400" s="3">
        <f>SUM(G401:G405)</f>
        <v>17670</v>
      </c>
      <c r="H400" s="3">
        <f t="shared" ref="H400:N400" si="137">SUM(H401:H405)</f>
        <v>17111.699999999997</v>
      </c>
      <c r="I400" s="3">
        <f t="shared" si="137"/>
        <v>0</v>
      </c>
      <c r="J400" s="3">
        <f t="shared" si="137"/>
        <v>30</v>
      </c>
      <c r="K400" s="3">
        <f t="shared" si="137"/>
        <v>17028.7</v>
      </c>
      <c r="L400" s="3">
        <f t="shared" si="137"/>
        <v>13739.9</v>
      </c>
      <c r="M400" s="3">
        <f t="shared" si="137"/>
        <v>481.3</v>
      </c>
      <c r="N400" s="3">
        <f t="shared" si="137"/>
        <v>3341.8</v>
      </c>
      <c r="O400" s="3"/>
    </row>
    <row r="401" spans="1:15" ht="25.5" customHeight="1">
      <c r="A401" s="328"/>
      <c r="B401" s="333"/>
      <c r="C401" s="334"/>
      <c r="D401" s="335"/>
      <c r="E401" s="328"/>
      <c r="F401" s="89">
        <v>2013</v>
      </c>
      <c r="G401" s="3">
        <f t="shared" ref="G401:N403" si="138">G407+G413+G419+G425</f>
        <v>3052.7</v>
      </c>
      <c r="H401" s="3">
        <f t="shared" si="138"/>
        <v>2919</v>
      </c>
      <c r="I401" s="3">
        <f t="shared" si="138"/>
        <v>0</v>
      </c>
      <c r="J401" s="3">
        <f t="shared" si="138"/>
        <v>0</v>
      </c>
      <c r="K401" s="3">
        <f t="shared" si="138"/>
        <v>2970.7</v>
      </c>
      <c r="L401" s="3">
        <f t="shared" si="138"/>
        <v>1466</v>
      </c>
      <c r="M401" s="3">
        <f t="shared" si="138"/>
        <v>82</v>
      </c>
      <c r="N401" s="3">
        <f t="shared" si="138"/>
        <v>1453</v>
      </c>
      <c r="O401" s="3"/>
    </row>
    <row r="402" spans="1:15" ht="30" customHeight="1">
      <c r="A402" s="328"/>
      <c r="B402" s="333"/>
      <c r="C402" s="334"/>
      <c r="D402" s="335"/>
      <c r="E402" s="328"/>
      <c r="F402" s="89">
        <v>2014</v>
      </c>
      <c r="G402" s="3">
        <f t="shared" si="138"/>
        <v>3279.5</v>
      </c>
      <c r="H402" s="3">
        <f t="shared" si="138"/>
        <v>3561</v>
      </c>
      <c r="I402" s="3">
        <f t="shared" si="138"/>
        <v>0</v>
      </c>
      <c r="J402" s="3">
        <f t="shared" si="138"/>
        <v>0</v>
      </c>
      <c r="K402" s="3">
        <f t="shared" si="138"/>
        <v>3191</v>
      </c>
      <c r="L402" s="3">
        <f t="shared" si="138"/>
        <v>3116</v>
      </c>
      <c r="M402" s="3">
        <f t="shared" si="138"/>
        <v>88.5</v>
      </c>
      <c r="N402" s="3">
        <f t="shared" si="138"/>
        <v>445</v>
      </c>
      <c r="O402" s="3"/>
    </row>
    <row r="403" spans="1:15" ht="28.5" customHeight="1">
      <c r="A403" s="329"/>
      <c r="B403" s="336"/>
      <c r="C403" s="337"/>
      <c r="D403" s="338"/>
      <c r="E403" s="329"/>
      <c r="F403" s="89">
        <v>2015</v>
      </c>
      <c r="G403" s="3">
        <f t="shared" si="138"/>
        <v>3563.5</v>
      </c>
      <c r="H403" s="3">
        <f t="shared" si="138"/>
        <v>3965.8</v>
      </c>
      <c r="I403" s="3">
        <f t="shared" si="138"/>
        <v>0</v>
      </c>
      <c r="J403" s="3">
        <f t="shared" si="138"/>
        <v>30</v>
      </c>
      <c r="K403" s="3">
        <f t="shared" si="138"/>
        <v>3467</v>
      </c>
      <c r="L403" s="3">
        <f t="shared" si="138"/>
        <v>3759</v>
      </c>
      <c r="M403" s="3">
        <f t="shared" si="138"/>
        <v>96.5</v>
      </c>
      <c r="N403" s="3">
        <f t="shared" si="138"/>
        <v>176.8</v>
      </c>
      <c r="O403" s="3"/>
    </row>
    <row r="404" spans="1:15" ht="27.75" customHeight="1">
      <c r="A404" s="329"/>
      <c r="B404" s="336"/>
      <c r="C404" s="337"/>
      <c r="D404" s="338"/>
      <c r="E404" s="329"/>
      <c r="F404" s="89">
        <v>2016</v>
      </c>
      <c r="G404" s="3">
        <f>G410+G416+G422+G428</f>
        <v>3782.3</v>
      </c>
      <c r="H404" s="3">
        <f t="shared" ref="H404:L404" si="139">H410+H416+H428</f>
        <v>3203.3</v>
      </c>
      <c r="I404" s="3">
        <f t="shared" si="139"/>
        <v>0</v>
      </c>
      <c r="J404" s="3">
        <f t="shared" si="139"/>
        <v>0</v>
      </c>
      <c r="K404" s="3">
        <f t="shared" si="139"/>
        <v>3519</v>
      </c>
      <c r="L404" s="3">
        <f t="shared" si="139"/>
        <v>2474.3000000000002</v>
      </c>
      <c r="M404" s="3">
        <f>M410+M416+M428</f>
        <v>103.3</v>
      </c>
      <c r="N404" s="3">
        <f>N410+N416+N428</f>
        <v>729</v>
      </c>
      <c r="O404" s="3"/>
    </row>
    <row r="405" spans="1:15" ht="29.25" customHeight="1">
      <c r="A405" s="323"/>
      <c r="B405" s="339"/>
      <c r="C405" s="340"/>
      <c r="D405" s="341"/>
      <c r="E405" s="323"/>
      <c r="F405" s="89">
        <v>2017</v>
      </c>
      <c r="G405" s="3">
        <f>G411+G417+G423+G429</f>
        <v>3992</v>
      </c>
      <c r="H405" s="3">
        <f t="shared" ref="H405:N405" si="140">H411+H417+H423+H429</f>
        <v>3462.6</v>
      </c>
      <c r="I405" s="3">
        <f t="shared" si="140"/>
        <v>0</v>
      </c>
      <c r="J405" s="3">
        <f t="shared" si="140"/>
        <v>0</v>
      </c>
      <c r="K405" s="3">
        <f t="shared" si="140"/>
        <v>3881</v>
      </c>
      <c r="L405" s="3">
        <f t="shared" si="140"/>
        <v>2924.6</v>
      </c>
      <c r="M405" s="3">
        <f t="shared" si="140"/>
        <v>111</v>
      </c>
      <c r="N405" s="3">
        <f t="shared" si="140"/>
        <v>538</v>
      </c>
      <c r="O405" s="3"/>
    </row>
    <row r="406" spans="1:15" ht="27" customHeight="1">
      <c r="A406" s="354" t="s">
        <v>27</v>
      </c>
      <c r="B406" s="347" t="s">
        <v>270</v>
      </c>
      <c r="C406" s="348"/>
      <c r="D406" s="349"/>
      <c r="E406" s="322" t="s">
        <v>217</v>
      </c>
      <c r="F406" s="157" t="s">
        <v>323</v>
      </c>
      <c r="G406" s="44">
        <f>SUM(G407:G411)</f>
        <v>3908</v>
      </c>
      <c r="H406" s="44">
        <f t="shared" ref="H406:N406" si="141">SUM(H407:H411)</f>
        <v>4769.1000000000004</v>
      </c>
      <c r="I406" s="44">
        <f t="shared" si="141"/>
        <v>0</v>
      </c>
      <c r="J406" s="44">
        <f t="shared" si="141"/>
        <v>0</v>
      </c>
      <c r="K406" s="44">
        <f t="shared" si="141"/>
        <v>3908</v>
      </c>
      <c r="L406" s="44">
        <f t="shared" si="141"/>
        <v>3511.1000000000004</v>
      </c>
      <c r="M406" s="44">
        <f t="shared" si="141"/>
        <v>0</v>
      </c>
      <c r="N406" s="44">
        <f t="shared" si="141"/>
        <v>1258</v>
      </c>
      <c r="O406" s="44"/>
    </row>
    <row r="407" spans="1:15" ht="134.25" customHeight="1">
      <c r="A407" s="355"/>
      <c r="B407" s="350"/>
      <c r="C407" s="351"/>
      <c r="D407" s="352"/>
      <c r="E407" s="353"/>
      <c r="F407" s="157">
        <v>2013</v>
      </c>
      <c r="G407" s="167">
        <f t="shared" ref="G407:G429" si="142">I407+K407+M407</f>
        <v>680</v>
      </c>
      <c r="H407" s="44">
        <f>J407+L407+N407</f>
        <v>1905</v>
      </c>
      <c r="I407" s="44">
        <v>0</v>
      </c>
      <c r="J407" s="44">
        <v>0</v>
      </c>
      <c r="K407" s="44">
        <v>680</v>
      </c>
      <c r="L407" s="44">
        <v>647</v>
      </c>
      <c r="M407" s="44">
        <v>0</v>
      </c>
      <c r="N407" s="44">
        <v>1258</v>
      </c>
      <c r="O407" s="11" t="s">
        <v>343</v>
      </c>
    </row>
    <row r="408" spans="1:15" ht="168" customHeight="1">
      <c r="A408" s="355"/>
      <c r="B408" s="350"/>
      <c r="C408" s="351"/>
      <c r="D408" s="352"/>
      <c r="E408" s="353"/>
      <c r="F408" s="159">
        <v>2014</v>
      </c>
      <c r="G408" s="167">
        <f t="shared" si="142"/>
        <v>727</v>
      </c>
      <c r="H408" s="227">
        <f>J408+L408+N408</f>
        <v>921</v>
      </c>
      <c r="I408" s="227">
        <v>0</v>
      </c>
      <c r="J408" s="227">
        <v>0</v>
      </c>
      <c r="K408" s="227">
        <v>727</v>
      </c>
      <c r="L408" s="227">
        <v>921</v>
      </c>
      <c r="M408" s="227">
        <v>0</v>
      </c>
      <c r="N408" s="227">
        <v>0</v>
      </c>
      <c r="O408" s="228" t="s">
        <v>383</v>
      </c>
    </row>
    <row r="409" spans="1:15" ht="131.25" customHeight="1">
      <c r="A409" s="329"/>
      <c r="B409" s="336"/>
      <c r="C409" s="337"/>
      <c r="D409" s="338"/>
      <c r="E409" s="329"/>
      <c r="F409" s="157">
        <v>2015</v>
      </c>
      <c r="G409" s="44">
        <f t="shared" si="142"/>
        <v>778</v>
      </c>
      <c r="H409" s="44">
        <f>J409+L409+N409</f>
        <v>815</v>
      </c>
      <c r="I409" s="44">
        <v>0</v>
      </c>
      <c r="J409" s="44">
        <v>0</v>
      </c>
      <c r="K409" s="22">
        <v>778</v>
      </c>
      <c r="L409" s="22">
        <v>815</v>
      </c>
      <c r="M409" s="22">
        <v>0</v>
      </c>
      <c r="N409" s="22">
        <v>0</v>
      </c>
      <c r="O409" s="229" t="s">
        <v>619</v>
      </c>
    </row>
    <row r="410" spans="1:15" ht="69" customHeight="1">
      <c r="A410" s="329"/>
      <c r="B410" s="336"/>
      <c r="C410" s="337"/>
      <c r="D410" s="338"/>
      <c r="E410" s="329"/>
      <c r="F410" s="230">
        <v>2016</v>
      </c>
      <c r="G410" s="27">
        <f t="shared" si="142"/>
        <v>832</v>
      </c>
      <c r="H410" s="27">
        <f>J410+L410+N410</f>
        <v>532.29999999999995</v>
      </c>
      <c r="I410" s="27">
        <v>0</v>
      </c>
      <c r="J410" s="46">
        <v>0</v>
      </c>
      <c r="K410" s="28">
        <v>832</v>
      </c>
      <c r="L410" s="28">
        <v>532.29999999999995</v>
      </c>
      <c r="M410" s="28"/>
      <c r="N410" s="28">
        <v>0</v>
      </c>
      <c r="O410" s="200" t="s">
        <v>1228</v>
      </c>
    </row>
    <row r="411" spans="1:15" ht="78.75" customHeight="1">
      <c r="A411" s="323"/>
      <c r="B411" s="339"/>
      <c r="C411" s="340"/>
      <c r="D411" s="341"/>
      <c r="E411" s="323"/>
      <c r="F411" s="157">
        <v>2017</v>
      </c>
      <c r="G411" s="27">
        <f t="shared" si="142"/>
        <v>891</v>
      </c>
      <c r="H411" s="27">
        <f>J411+L411+N411</f>
        <v>595.79999999999995</v>
      </c>
      <c r="I411" s="27">
        <v>0</v>
      </c>
      <c r="J411" s="46">
        <v>0</v>
      </c>
      <c r="K411" s="27">
        <v>891</v>
      </c>
      <c r="L411" s="28">
        <v>595.79999999999995</v>
      </c>
      <c r="M411" s="28">
        <v>0</v>
      </c>
      <c r="N411" s="28">
        <v>0</v>
      </c>
      <c r="O411" s="200" t="s">
        <v>1254</v>
      </c>
    </row>
    <row r="412" spans="1:15" ht="21.75" hidden="1" customHeight="1">
      <c r="A412" s="354" t="s">
        <v>28</v>
      </c>
      <c r="B412" s="347" t="s">
        <v>271</v>
      </c>
      <c r="C412" s="348"/>
      <c r="D412" s="349"/>
      <c r="E412" s="322" t="s">
        <v>217</v>
      </c>
      <c r="F412" s="157" t="s">
        <v>323</v>
      </c>
      <c r="G412" s="44">
        <f>SUM(G413:G417)</f>
        <v>220</v>
      </c>
      <c r="H412" s="44">
        <f t="shared" ref="H412:N412" si="143">SUM(H413:H417)</f>
        <v>885.3</v>
      </c>
      <c r="I412" s="44">
        <f t="shared" si="143"/>
        <v>0</v>
      </c>
      <c r="J412" s="44">
        <f t="shared" si="143"/>
        <v>0</v>
      </c>
      <c r="K412" s="44">
        <f t="shared" si="143"/>
        <v>220</v>
      </c>
      <c r="L412" s="44">
        <f t="shared" si="143"/>
        <v>877.8</v>
      </c>
      <c r="M412" s="44">
        <f t="shared" si="143"/>
        <v>0</v>
      </c>
      <c r="N412" s="44">
        <f t="shared" si="143"/>
        <v>7.5</v>
      </c>
      <c r="O412" s="44"/>
    </row>
    <row r="413" spans="1:15" ht="153.75" customHeight="1">
      <c r="A413" s="355"/>
      <c r="B413" s="350"/>
      <c r="C413" s="351"/>
      <c r="D413" s="352"/>
      <c r="E413" s="353"/>
      <c r="F413" s="157">
        <v>2013</v>
      </c>
      <c r="G413" s="167">
        <f t="shared" si="142"/>
        <v>38</v>
      </c>
      <c r="H413" s="167">
        <f>J413+L413+N413</f>
        <v>38</v>
      </c>
      <c r="I413" s="44">
        <v>0</v>
      </c>
      <c r="J413" s="44">
        <v>0</v>
      </c>
      <c r="K413" s="44">
        <v>38</v>
      </c>
      <c r="L413" s="44">
        <v>38</v>
      </c>
      <c r="M413" s="44">
        <v>0</v>
      </c>
      <c r="N413" s="44">
        <v>0</v>
      </c>
      <c r="O413" s="11" t="s">
        <v>344</v>
      </c>
    </row>
    <row r="414" spans="1:15" ht="163.5" customHeight="1">
      <c r="A414" s="355"/>
      <c r="B414" s="350"/>
      <c r="C414" s="351"/>
      <c r="D414" s="352"/>
      <c r="E414" s="353"/>
      <c r="F414" s="159">
        <v>2014</v>
      </c>
      <c r="G414" s="167">
        <f t="shared" si="142"/>
        <v>41</v>
      </c>
      <c r="H414" s="227">
        <f>J414+L414+N414</f>
        <v>676</v>
      </c>
      <c r="I414" s="227">
        <v>0</v>
      </c>
      <c r="J414" s="227">
        <v>0</v>
      </c>
      <c r="K414" s="227">
        <v>41</v>
      </c>
      <c r="L414" s="227">
        <v>676</v>
      </c>
      <c r="M414" s="227">
        <v>0</v>
      </c>
      <c r="N414" s="227">
        <v>0</v>
      </c>
      <c r="O414" s="228" t="s">
        <v>384</v>
      </c>
    </row>
    <row r="415" spans="1:15" ht="126.75" customHeight="1">
      <c r="A415" s="329"/>
      <c r="B415" s="336"/>
      <c r="C415" s="337"/>
      <c r="D415" s="338"/>
      <c r="E415" s="329"/>
      <c r="F415" s="159">
        <v>2015</v>
      </c>
      <c r="G415" s="167">
        <f t="shared" si="142"/>
        <v>44</v>
      </c>
      <c r="H415" s="227">
        <f>J415+L415+N415</f>
        <v>39.5</v>
      </c>
      <c r="I415" s="167">
        <v>0</v>
      </c>
      <c r="J415" s="167">
        <v>0</v>
      </c>
      <c r="K415" s="23">
        <v>44</v>
      </c>
      <c r="L415" s="231">
        <v>38</v>
      </c>
      <c r="M415" s="23">
        <v>0</v>
      </c>
      <c r="N415" s="23">
        <v>1.5</v>
      </c>
      <c r="O415" s="232" t="s">
        <v>620</v>
      </c>
    </row>
    <row r="416" spans="1:15" ht="56.25" customHeight="1">
      <c r="A416" s="329"/>
      <c r="B416" s="336"/>
      <c r="C416" s="337"/>
      <c r="D416" s="338"/>
      <c r="E416" s="329"/>
      <c r="F416" s="230">
        <v>2016</v>
      </c>
      <c r="G416" s="23">
        <f t="shared" si="142"/>
        <v>47</v>
      </c>
      <c r="H416" s="23">
        <f>J416+L416+N416</f>
        <v>70</v>
      </c>
      <c r="I416" s="27">
        <v>0</v>
      </c>
      <c r="J416" s="46">
        <v>0</v>
      </c>
      <c r="K416" s="28">
        <v>47</v>
      </c>
      <c r="L416" s="233">
        <v>64</v>
      </c>
      <c r="M416" s="28">
        <v>0</v>
      </c>
      <c r="N416" s="28">
        <v>6</v>
      </c>
      <c r="O416" s="234" t="s">
        <v>724</v>
      </c>
    </row>
    <row r="417" spans="1:15" ht="75" customHeight="1">
      <c r="A417" s="323"/>
      <c r="B417" s="339"/>
      <c r="C417" s="340"/>
      <c r="D417" s="341"/>
      <c r="E417" s="323"/>
      <c r="F417" s="230">
        <v>2017</v>
      </c>
      <c r="G417" s="27">
        <f t="shared" si="142"/>
        <v>50</v>
      </c>
      <c r="H417" s="27">
        <f>J417+L417+N417</f>
        <v>61.8</v>
      </c>
      <c r="I417" s="27">
        <v>0</v>
      </c>
      <c r="J417" s="46">
        <v>0</v>
      </c>
      <c r="K417" s="27">
        <v>50</v>
      </c>
      <c r="L417" s="28">
        <f>44+17.8</f>
        <v>61.8</v>
      </c>
      <c r="M417" s="28">
        <v>0</v>
      </c>
      <c r="N417" s="28">
        <v>0</v>
      </c>
      <c r="O417" s="234" t="s">
        <v>1255</v>
      </c>
    </row>
    <row r="418" spans="1:15" ht="30" customHeight="1">
      <c r="A418" s="354" t="s">
        <v>29</v>
      </c>
      <c r="B418" s="347" t="s">
        <v>272</v>
      </c>
      <c r="C418" s="348"/>
      <c r="D418" s="349"/>
      <c r="E418" s="322" t="s">
        <v>217</v>
      </c>
      <c r="F418" s="157" t="s">
        <v>323</v>
      </c>
      <c r="G418" s="44">
        <f>SUM(G419:G423)</f>
        <v>750</v>
      </c>
      <c r="H418" s="44">
        <f t="shared" ref="H418:N418" si="144">SUM(H419:H423)</f>
        <v>650.20000000000005</v>
      </c>
      <c r="I418" s="44">
        <f t="shared" si="144"/>
        <v>0</v>
      </c>
      <c r="J418" s="44">
        <f t="shared" si="144"/>
        <v>0</v>
      </c>
      <c r="K418" s="44">
        <f t="shared" si="144"/>
        <v>750</v>
      </c>
      <c r="L418" s="44">
        <f t="shared" si="144"/>
        <v>650.20000000000005</v>
      </c>
      <c r="M418" s="44">
        <f t="shared" si="144"/>
        <v>0</v>
      </c>
      <c r="N418" s="44">
        <f t="shared" si="144"/>
        <v>0</v>
      </c>
      <c r="O418" s="44"/>
    </row>
    <row r="419" spans="1:15" ht="109.5" customHeight="1">
      <c r="A419" s="355"/>
      <c r="B419" s="350"/>
      <c r="C419" s="351"/>
      <c r="D419" s="352"/>
      <c r="E419" s="353"/>
      <c r="F419" s="157">
        <v>2013</v>
      </c>
      <c r="G419" s="167">
        <f t="shared" si="142"/>
        <v>130</v>
      </c>
      <c r="H419" s="167">
        <f>J419+L419+N419</f>
        <v>130</v>
      </c>
      <c r="I419" s="44">
        <v>0</v>
      </c>
      <c r="J419" s="44">
        <v>0</v>
      </c>
      <c r="K419" s="44">
        <v>130</v>
      </c>
      <c r="L419" s="44">
        <v>130</v>
      </c>
      <c r="M419" s="44">
        <v>0</v>
      </c>
      <c r="N419" s="164">
        <v>0</v>
      </c>
      <c r="O419" s="11" t="s">
        <v>345</v>
      </c>
    </row>
    <row r="420" spans="1:15" ht="60" customHeight="1">
      <c r="A420" s="355"/>
      <c r="B420" s="350"/>
      <c r="C420" s="351"/>
      <c r="D420" s="352"/>
      <c r="E420" s="353"/>
      <c r="F420" s="159">
        <v>2014</v>
      </c>
      <c r="G420" s="167">
        <f t="shared" si="142"/>
        <v>140</v>
      </c>
      <c r="H420" s="227">
        <f>J420+L420+N420</f>
        <v>130</v>
      </c>
      <c r="I420" s="227">
        <v>0</v>
      </c>
      <c r="J420" s="227">
        <v>0</v>
      </c>
      <c r="K420" s="227">
        <v>140</v>
      </c>
      <c r="L420" s="227">
        <v>130</v>
      </c>
      <c r="M420" s="227">
        <v>0</v>
      </c>
      <c r="N420" s="227">
        <v>0</v>
      </c>
      <c r="O420" s="235" t="s">
        <v>385</v>
      </c>
    </row>
    <row r="421" spans="1:15" ht="69" customHeight="1">
      <c r="A421" s="329"/>
      <c r="B421" s="336"/>
      <c r="C421" s="337"/>
      <c r="D421" s="338"/>
      <c r="E421" s="329"/>
      <c r="F421" s="159">
        <v>2015</v>
      </c>
      <c r="G421" s="167">
        <f t="shared" si="142"/>
        <v>150</v>
      </c>
      <c r="H421" s="167">
        <f>J421+L421+N421</f>
        <v>130</v>
      </c>
      <c r="I421" s="167">
        <v>0</v>
      </c>
      <c r="J421" s="23">
        <v>0</v>
      </c>
      <c r="K421" s="23">
        <v>150</v>
      </c>
      <c r="L421" s="23">
        <v>130</v>
      </c>
      <c r="M421" s="23">
        <v>0</v>
      </c>
      <c r="N421" s="23">
        <v>0</v>
      </c>
      <c r="O421" s="232" t="s">
        <v>558</v>
      </c>
    </row>
    <row r="422" spans="1:15" ht="66.75" customHeight="1">
      <c r="A422" s="329"/>
      <c r="B422" s="336"/>
      <c r="C422" s="337"/>
      <c r="D422" s="338"/>
      <c r="E422" s="329"/>
      <c r="F422" s="230">
        <v>2016</v>
      </c>
      <c r="G422" s="23">
        <f t="shared" si="142"/>
        <v>160</v>
      </c>
      <c r="H422" s="23">
        <f>J422+L422+N422</f>
        <v>130.19999999999999</v>
      </c>
      <c r="I422" s="27">
        <v>0</v>
      </c>
      <c r="J422" s="28">
        <v>0</v>
      </c>
      <c r="K422" s="28">
        <v>160</v>
      </c>
      <c r="L422" s="28">
        <v>130.19999999999999</v>
      </c>
      <c r="M422" s="28">
        <v>0</v>
      </c>
      <c r="N422" s="28">
        <v>0</v>
      </c>
      <c r="O422" s="234" t="s">
        <v>725</v>
      </c>
    </row>
    <row r="423" spans="1:15" ht="81.75" customHeight="1">
      <c r="A423" s="323"/>
      <c r="B423" s="339"/>
      <c r="C423" s="340"/>
      <c r="D423" s="341"/>
      <c r="E423" s="323"/>
      <c r="F423" s="230">
        <v>2017</v>
      </c>
      <c r="G423" s="27">
        <f t="shared" si="142"/>
        <v>170</v>
      </c>
      <c r="H423" s="27">
        <f>J423+L423+N423</f>
        <v>130</v>
      </c>
      <c r="I423" s="27">
        <v>0</v>
      </c>
      <c r="J423" s="46">
        <v>0</v>
      </c>
      <c r="K423" s="27">
        <v>170</v>
      </c>
      <c r="L423" s="28">
        <v>130</v>
      </c>
      <c r="M423" s="28">
        <v>0</v>
      </c>
      <c r="N423" s="28">
        <v>0</v>
      </c>
      <c r="O423" s="200" t="s">
        <v>1192</v>
      </c>
    </row>
    <row r="424" spans="1:15" ht="30.75" customHeight="1">
      <c r="A424" s="354" t="s">
        <v>30</v>
      </c>
      <c r="B424" s="347" t="s">
        <v>559</v>
      </c>
      <c r="C424" s="348"/>
      <c r="D424" s="349"/>
      <c r="E424" s="322" t="s">
        <v>217</v>
      </c>
      <c r="F424" s="157" t="s">
        <v>323</v>
      </c>
      <c r="G424" s="44">
        <f>SUM(G425:G429)</f>
        <v>12792</v>
      </c>
      <c r="H424" s="44">
        <f t="shared" ref="H424:N424" si="145">SUM(H425:H429)</f>
        <v>10937.3</v>
      </c>
      <c r="I424" s="44">
        <f t="shared" si="145"/>
        <v>0</v>
      </c>
      <c r="J424" s="44">
        <f t="shared" si="145"/>
        <v>30</v>
      </c>
      <c r="K424" s="44">
        <f t="shared" si="145"/>
        <v>12310.7</v>
      </c>
      <c r="L424" s="44">
        <f t="shared" si="145"/>
        <v>8831</v>
      </c>
      <c r="M424" s="44">
        <f t="shared" si="145"/>
        <v>481.3</v>
      </c>
      <c r="N424" s="44">
        <f t="shared" si="145"/>
        <v>2076.3000000000002</v>
      </c>
      <c r="O424" s="44"/>
    </row>
    <row r="425" spans="1:15" ht="75.75" customHeight="1">
      <c r="A425" s="355"/>
      <c r="B425" s="350"/>
      <c r="C425" s="351"/>
      <c r="D425" s="352"/>
      <c r="E425" s="353"/>
      <c r="F425" s="157">
        <v>2013</v>
      </c>
      <c r="G425" s="167">
        <f t="shared" si="142"/>
        <v>2204.6999999999998</v>
      </c>
      <c r="H425" s="167">
        <f>J425+L425+N425</f>
        <v>846</v>
      </c>
      <c r="I425" s="44">
        <v>0</v>
      </c>
      <c r="J425" s="44">
        <v>0</v>
      </c>
      <c r="K425" s="44">
        <v>2122.6999999999998</v>
      </c>
      <c r="L425" s="44">
        <v>651</v>
      </c>
      <c r="M425" s="44">
        <v>82</v>
      </c>
      <c r="N425" s="44">
        <v>195</v>
      </c>
      <c r="O425" s="11" t="s">
        <v>738</v>
      </c>
    </row>
    <row r="426" spans="1:15" ht="147" customHeight="1">
      <c r="A426" s="355"/>
      <c r="B426" s="350"/>
      <c r="C426" s="351"/>
      <c r="D426" s="352"/>
      <c r="E426" s="353"/>
      <c r="F426" s="159">
        <v>2014</v>
      </c>
      <c r="G426" s="167">
        <f t="shared" si="142"/>
        <v>2371.5</v>
      </c>
      <c r="H426" s="227">
        <f>J426+L426+N426</f>
        <v>1834</v>
      </c>
      <c r="I426" s="227">
        <v>0</v>
      </c>
      <c r="J426" s="227">
        <v>0</v>
      </c>
      <c r="K426" s="227">
        <v>2283</v>
      </c>
      <c r="L426" s="227">
        <v>1389</v>
      </c>
      <c r="M426" s="227">
        <v>88.5</v>
      </c>
      <c r="N426" s="227">
        <v>445</v>
      </c>
      <c r="O426" s="235" t="s">
        <v>386</v>
      </c>
    </row>
    <row r="427" spans="1:15" ht="132.75" customHeight="1">
      <c r="A427" s="329"/>
      <c r="B427" s="336"/>
      <c r="C427" s="337"/>
      <c r="D427" s="338"/>
      <c r="E427" s="329"/>
      <c r="F427" s="159">
        <v>2015</v>
      </c>
      <c r="G427" s="167">
        <f t="shared" si="142"/>
        <v>2591.5</v>
      </c>
      <c r="H427" s="227">
        <f>J427+L427+N427</f>
        <v>2981.3</v>
      </c>
      <c r="I427" s="23">
        <v>0</v>
      </c>
      <c r="J427" s="231">
        <v>30</v>
      </c>
      <c r="K427" s="23">
        <v>2495</v>
      </c>
      <c r="L427" s="231">
        <v>2776</v>
      </c>
      <c r="M427" s="23">
        <v>96.5</v>
      </c>
      <c r="N427" s="23">
        <v>175.3</v>
      </c>
      <c r="O427" s="236" t="s">
        <v>621</v>
      </c>
    </row>
    <row r="428" spans="1:15" ht="120.75" customHeight="1">
      <c r="A428" s="329"/>
      <c r="B428" s="336"/>
      <c r="C428" s="337"/>
      <c r="D428" s="338"/>
      <c r="E428" s="329"/>
      <c r="F428" s="230">
        <v>2016</v>
      </c>
      <c r="G428" s="23">
        <f t="shared" si="142"/>
        <v>2743.3</v>
      </c>
      <c r="H428" s="23">
        <f>J428+L428+N428</f>
        <v>2601</v>
      </c>
      <c r="I428" s="28">
        <v>0</v>
      </c>
      <c r="J428" s="233">
        <v>0</v>
      </c>
      <c r="K428" s="28">
        <v>2640</v>
      </c>
      <c r="L428" s="233">
        <v>1878</v>
      </c>
      <c r="M428" s="44">
        <v>103.3</v>
      </c>
      <c r="N428" s="28">
        <v>723</v>
      </c>
      <c r="O428" s="200" t="s">
        <v>1079</v>
      </c>
    </row>
    <row r="429" spans="1:15" s="78" customFormat="1" ht="108" customHeight="1">
      <c r="A429" s="323"/>
      <c r="B429" s="339"/>
      <c r="C429" s="340"/>
      <c r="D429" s="341"/>
      <c r="E429" s="323"/>
      <c r="F429" s="230">
        <v>2017</v>
      </c>
      <c r="G429" s="27">
        <f t="shared" si="142"/>
        <v>2881</v>
      </c>
      <c r="H429" s="27">
        <f>J429+L429+N429</f>
        <v>2675</v>
      </c>
      <c r="I429" s="27">
        <v>0</v>
      </c>
      <c r="J429" s="46">
        <v>0</v>
      </c>
      <c r="K429" s="27">
        <v>2770</v>
      </c>
      <c r="L429" s="28">
        <v>2137</v>
      </c>
      <c r="M429" s="28">
        <v>111</v>
      </c>
      <c r="N429" s="28">
        <v>538</v>
      </c>
      <c r="O429" s="200" t="s">
        <v>1256</v>
      </c>
    </row>
    <row r="430" spans="1:15" ht="36" customHeight="1">
      <c r="A430" s="327" t="s">
        <v>273</v>
      </c>
      <c r="B430" s="330" t="s">
        <v>274</v>
      </c>
      <c r="C430" s="331"/>
      <c r="D430" s="332"/>
      <c r="E430" s="327" t="s">
        <v>217</v>
      </c>
      <c r="F430" s="89" t="s">
        <v>323</v>
      </c>
      <c r="G430" s="3">
        <f>SUM(G431:G435)</f>
        <v>327184.8</v>
      </c>
      <c r="H430" s="3">
        <f t="shared" ref="H430:N430" si="146">SUM(H431:H435)</f>
        <v>39347.200000000004</v>
      </c>
      <c r="I430" s="3">
        <f t="shared" si="146"/>
        <v>220704</v>
      </c>
      <c r="J430" s="3">
        <f t="shared" si="146"/>
        <v>17567.8</v>
      </c>
      <c r="K430" s="3">
        <f t="shared" si="146"/>
        <v>104557.5</v>
      </c>
      <c r="L430" s="3">
        <f t="shared" si="146"/>
        <v>20665</v>
      </c>
      <c r="M430" s="3">
        <f t="shared" si="146"/>
        <v>1923.3000000000002</v>
      </c>
      <c r="N430" s="3">
        <f t="shared" si="146"/>
        <v>1114.4000000000001</v>
      </c>
      <c r="O430" s="3"/>
    </row>
    <row r="431" spans="1:15" ht="36" customHeight="1">
      <c r="A431" s="328"/>
      <c r="B431" s="333"/>
      <c r="C431" s="334"/>
      <c r="D431" s="335"/>
      <c r="E431" s="328"/>
      <c r="F431" s="89">
        <v>2013</v>
      </c>
      <c r="G431" s="3">
        <f t="shared" ref="G431:N435" si="147">G437+G443+G449+G455</f>
        <v>15217.5</v>
      </c>
      <c r="H431" s="3">
        <f t="shared" si="147"/>
        <v>12090</v>
      </c>
      <c r="I431" s="3">
        <f t="shared" si="147"/>
        <v>10294</v>
      </c>
      <c r="J431" s="3">
        <f t="shared" si="147"/>
        <v>7584</v>
      </c>
      <c r="K431" s="3">
        <f t="shared" si="147"/>
        <v>4595.5</v>
      </c>
      <c r="L431" s="3">
        <f t="shared" si="147"/>
        <v>4292</v>
      </c>
      <c r="M431" s="3">
        <f t="shared" si="147"/>
        <v>328</v>
      </c>
      <c r="N431" s="3">
        <f t="shared" si="147"/>
        <v>214</v>
      </c>
      <c r="O431" s="3"/>
    </row>
    <row r="432" spans="1:15" ht="36" customHeight="1">
      <c r="A432" s="328"/>
      <c r="B432" s="333"/>
      <c r="C432" s="334"/>
      <c r="D432" s="335"/>
      <c r="E432" s="328"/>
      <c r="F432" s="89">
        <v>2014</v>
      </c>
      <c r="G432" s="3">
        <f t="shared" si="147"/>
        <v>94267.7</v>
      </c>
      <c r="H432" s="3">
        <f t="shared" si="147"/>
        <v>5687.5</v>
      </c>
      <c r="I432" s="3">
        <f t="shared" si="147"/>
        <v>63000</v>
      </c>
      <c r="J432" s="3">
        <f t="shared" si="147"/>
        <v>2600</v>
      </c>
      <c r="K432" s="3">
        <f t="shared" si="147"/>
        <v>30913.5</v>
      </c>
      <c r="L432" s="3">
        <f t="shared" si="147"/>
        <v>2759.5</v>
      </c>
      <c r="M432" s="3">
        <f t="shared" si="147"/>
        <v>354.2</v>
      </c>
      <c r="N432" s="3">
        <f t="shared" si="147"/>
        <v>328</v>
      </c>
      <c r="O432" s="3"/>
    </row>
    <row r="433" spans="1:15" ht="36" customHeight="1">
      <c r="A433" s="329"/>
      <c r="B433" s="336"/>
      <c r="C433" s="337"/>
      <c r="D433" s="338"/>
      <c r="E433" s="329"/>
      <c r="F433" s="89">
        <v>2015</v>
      </c>
      <c r="G433" s="3">
        <f t="shared" si="147"/>
        <v>108665.60000000001</v>
      </c>
      <c r="H433" s="3">
        <f t="shared" si="147"/>
        <v>2394.4</v>
      </c>
      <c r="I433" s="3">
        <f t="shared" si="147"/>
        <v>75000</v>
      </c>
      <c r="J433" s="3">
        <f t="shared" si="147"/>
        <v>641.4</v>
      </c>
      <c r="K433" s="3">
        <f t="shared" si="147"/>
        <v>33279.5</v>
      </c>
      <c r="L433" s="3">
        <f t="shared" si="147"/>
        <v>1629.4</v>
      </c>
      <c r="M433" s="3">
        <f t="shared" si="147"/>
        <v>386.1</v>
      </c>
      <c r="N433" s="3">
        <f t="shared" si="147"/>
        <v>123.6</v>
      </c>
      <c r="O433" s="3"/>
    </row>
    <row r="434" spans="1:15" ht="36" customHeight="1">
      <c r="A434" s="329"/>
      <c r="B434" s="336"/>
      <c r="C434" s="337"/>
      <c r="D434" s="338"/>
      <c r="E434" s="329"/>
      <c r="F434" s="89">
        <v>2016</v>
      </c>
      <c r="G434" s="3">
        <f>G440+G446+G452+G458</f>
        <v>75837</v>
      </c>
      <c r="H434" s="3">
        <f t="shared" si="147"/>
        <v>12866.4</v>
      </c>
      <c r="I434" s="3">
        <f t="shared" si="147"/>
        <v>51220</v>
      </c>
      <c r="J434" s="3">
        <f t="shared" si="147"/>
        <v>6661.4</v>
      </c>
      <c r="K434" s="3">
        <f t="shared" si="147"/>
        <v>24204</v>
      </c>
      <c r="L434" s="3">
        <f t="shared" si="147"/>
        <v>6104</v>
      </c>
      <c r="M434" s="3">
        <f t="shared" si="147"/>
        <v>413</v>
      </c>
      <c r="N434" s="3">
        <f t="shared" si="147"/>
        <v>101</v>
      </c>
      <c r="O434" s="3"/>
    </row>
    <row r="435" spans="1:15" ht="36" customHeight="1">
      <c r="A435" s="323"/>
      <c r="B435" s="339"/>
      <c r="C435" s="340"/>
      <c r="D435" s="341"/>
      <c r="E435" s="323"/>
      <c r="F435" s="89">
        <v>2017</v>
      </c>
      <c r="G435" s="3">
        <f>G441+G447+G453+G459</f>
        <v>33197</v>
      </c>
      <c r="H435" s="3">
        <f t="shared" si="147"/>
        <v>6308.9</v>
      </c>
      <c r="I435" s="3">
        <f t="shared" si="147"/>
        <v>21190</v>
      </c>
      <c r="J435" s="3">
        <f t="shared" si="147"/>
        <v>81</v>
      </c>
      <c r="K435" s="3">
        <f t="shared" si="147"/>
        <v>11565</v>
      </c>
      <c r="L435" s="3">
        <f t="shared" si="147"/>
        <v>5880.1</v>
      </c>
      <c r="M435" s="3">
        <f t="shared" si="147"/>
        <v>442</v>
      </c>
      <c r="N435" s="3">
        <f t="shared" si="147"/>
        <v>347.8</v>
      </c>
      <c r="O435" s="3"/>
    </row>
    <row r="436" spans="1:15" ht="35.25" customHeight="1">
      <c r="A436" s="354" t="s">
        <v>31</v>
      </c>
      <c r="B436" s="347" t="s">
        <v>275</v>
      </c>
      <c r="C436" s="348"/>
      <c r="D436" s="349"/>
      <c r="E436" s="322" t="s">
        <v>217</v>
      </c>
      <c r="F436" s="157" t="s">
        <v>323</v>
      </c>
      <c r="G436" s="44">
        <f>SUM(G437:G441)</f>
        <v>2500</v>
      </c>
      <c r="H436" s="44">
        <f t="shared" ref="H436:N436" si="148">SUM(H437:H441)</f>
        <v>2421.3999999999996</v>
      </c>
      <c r="I436" s="44">
        <f t="shared" si="148"/>
        <v>0</v>
      </c>
      <c r="J436" s="44">
        <f t="shared" si="148"/>
        <v>163.80000000000001</v>
      </c>
      <c r="K436" s="44">
        <f t="shared" si="148"/>
        <v>2500</v>
      </c>
      <c r="L436" s="44">
        <f t="shared" si="148"/>
        <v>2257.6</v>
      </c>
      <c r="M436" s="44">
        <f t="shared" si="148"/>
        <v>0</v>
      </c>
      <c r="N436" s="44">
        <f t="shared" si="148"/>
        <v>0</v>
      </c>
      <c r="O436" s="44"/>
    </row>
    <row r="437" spans="1:15" ht="57.75" customHeight="1">
      <c r="A437" s="355"/>
      <c r="B437" s="350"/>
      <c r="C437" s="351"/>
      <c r="D437" s="352"/>
      <c r="E437" s="353"/>
      <c r="F437" s="157">
        <v>2013</v>
      </c>
      <c r="G437" s="167">
        <f t="shared" ref="G437:H441" si="149">I437+K437+M437</f>
        <v>300</v>
      </c>
      <c r="H437" s="167">
        <f t="shared" si="149"/>
        <v>354</v>
      </c>
      <c r="I437" s="157">
        <v>0</v>
      </c>
      <c r="J437" s="157">
        <v>0</v>
      </c>
      <c r="K437" s="44">
        <v>300</v>
      </c>
      <c r="L437" s="44">
        <v>354</v>
      </c>
      <c r="M437" s="157">
        <v>0</v>
      </c>
      <c r="N437" s="157">
        <v>0</v>
      </c>
      <c r="O437" s="11" t="s">
        <v>448</v>
      </c>
    </row>
    <row r="438" spans="1:15" ht="64.5" customHeight="1">
      <c r="A438" s="355"/>
      <c r="B438" s="350"/>
      <c r="C438" s="351"/>
      <c r="D438" s="352"/>
      <c r="E438" s="353"/>
      <c r="F438" s="159">
        <v>2014</v>
      </c>
      <c r="G438" s="167">
        <f t="shared" si="149"/>
        <v>400</v>
      </c>
      <c r="H438" s="227">
        <f t="shared" si="149"/>
        <v>98.5</v>
      </c>
      <c r="I438" s="237">
        <v>0</v>
      </c>
      <c r="J438" s="237">
        <v>0</v>
      </c>
      <c r="K438" s="227">
        <v>400</v>
      </c>
      <c r="L438" s="227">
        <v>98.5</v>
      </c>
      <c r="M438" s="237">
        <v>0</v>
      </c>
      <c r="N438" s="237">
        <v>0</v>
      </c>
      <c r="O438" s="228" t="s">
        <v>387</v>
      </c>
    </row>
    <row r="439" spans="1:15" ht="72.75" customHeight="1">
      <c r="A439" s="329"/>
      <c r="B439" s="336"/>
      <c r="C439" s="337"/>
      <c r="D439" s="338"/>
      <c r="E439" s="329"/>
      <c r="F439" s="159">
        <v>2015</v>
      </c>
      <c r="G439" s="167">
        <f t="shared" si="149"/>
        <v>500</v>
      </c>
      <c r="H439" s="227">
        <f t="shared" si="149"/>
        <v>513.4</v>
      </c>
      <c r="I439" s="24">
        <v>0</v>
      </c>
      <c r="J439" s="23">
        <v>41.4</v>
      </c>
      <c r="K439" s="23">
        <v>500</v>
      </c>
      <c r="L439" s="23">
        <v>472</v>
      </c>
      <c r="M439" s="24">
        <v>0</v>
      </c>
      <c r="N439" s="23">
        <v>0</v>
      </c>
      <c r="O439" s="236" t="s">
        <v>622</v>
      </c>
    </row>
    <row r="440" spans="1:15" ht="54" customHeight="1">
      <c r="A440" s="329"/>
      <c r="B440" s="336"/>
      <c r="C440" s="337"/>
      <c r="D440" s="338"/>
      <c r="E440" s="329"/>
      <c r="F440" s="230">
        <v>2016</v>
      </c>
      <c r="G440" s="23">
        <f t="shared" si="149"/>
        <v>600</v>
      </c>
      <c r="H440" s="23">
        <f t="shared" si="149"/>
        <v>660.4</v>
      </c>
      <c r="I440" s="238">
        <v>0</v>
      </c>
      <c r="J440" s="28">
        <v>41.4</v>
      </c>
      <c r="K440" s="28">
        <v>600</v>
      </c>
      <c r="L440" s="28">
        <v>619</v>
      </c>
      <c r="M440" s="238">
        <v>0</v>
      </c>
      <c r="N440" s="28">
        <v>0</v>
      </c>
      <c r="O440" s="200" t="s">
        <v>1080</v>
      </c>
    </row>
    <row r="441" spans="1:15" ht="57" customHeight="1">
      <c r="A441" s="323"/>
      <c r="B441" s="339"/>
      <c r="C441" s="340"/>
      <c r="D441" s="341"/>
      <c r="E441" s="323"/>
      <c r="F441" s="230">
        <v>2017</v>
      </c>
      <c r="G441" s="27">
        <f t="shared" si="149"/>
        <v>700</v>
      </c>
      <c r="H441" s="27">
        <f>J441+L441+N441</f>
        <v>795.09999999999991</v>
      </c>
      <c r="I441" s="27">
        <v>0</v>
      </c>
      <c r="J441" s="46">
        <v>81</v>
      </c>
      <c r="K441" s="27">
        <v>700</v>
      </c>
      <c r="L441" s="28">
        <f>300+314.3+99.8</f>
        <v>714.09999999999991</v>
      </c>
      <c r="M441" s="28">
        <v>0</v>
      </c>
      <c r="N441" s="28">
        <v>0</v>
      </c>
      <c r="O441" s="200" t="s">
        <v>1257</v>
      </c>
    </row>
    <row r="442" spans="1:15" ht="36" customHeight="1">
      <c r="A442" s="485" t="s">
        <v>32</v>
      </c>
      <c r="B442" s="347" t="s">
        <v>276</v>
      </c>
      <c r="C442" s="348"/>
      <c r="D442" s="349"/>
      <c r="E442" s="322" t="s">
        <v>277</v>
      </c>
      <c r="F442" s="157" t="s">
        <v>323</v>
      </c>
      <c r="G442" s="44">
        <f>SUM(G443:G447)</f>
        <v>312644</v>
      </c>
      <c r="H442" s="44">
        <f t="shared" ref="H442:N442" si="150">SUM(H443:H447)</f>
        <v>29046.799999999999</v>
      </c>
      <c r="I442" s="44">
        <f t="shared" si="150"/>
        <v>220704</v>
      </c>
      <c r="J442" s="44">
        <f t="shared" si="150"/>
        <v>16243</v>
      </c>
      <c r="K442" s="44">
        <f t="shared" si="150"/>
        <v>91940</v>
      </c>
      <c r="L442" s="44">
        <f t="shared" si="150"/>
        <v>12589.8</v>
      </c>
      <c r="M442" s="44">
        <f t="shared" si="150"/>
        <v>0</v>
      </c>
      <c r="N442" s="44">
        <f t="shared" si="150"/>
        <v>214</v>
      </c>
      <c r="O442" s="44"/>
    </row>
    <row r="443" spans="1:15" ht="33" customHeight="1">
      <c r="A443" s="506"/>
      <c r="B443" s="350"/>
      <c r="C443" s="351"/>
      <c r="D443" s="352"/>
      <c r="E443" s="353"/>
      <c r="F443" s="157">
        <v>2013</v>
      </c>
      <c r="G443" s="167">
        <f t="shared" ref="G443:H447" si="151">I443+K443+M443</f>
        <v>12794</v>
      </c>
      <c r="H443" s="167">
        <f t="shared" si="151"/>
        <v>11181</v>
      </c>
      <c r="I443" s="44">
        <v>10294</v>
      </c>
      <c r="J443" s="44">
        <v>7523</v>
      </c>
      <c r="K443" s="44">
        <v>2500</v>
      </c>
      <c r="L443" s="44">
        <v>3444</v>
      </c>
      <c r="M443" s="44">
        <v>0</v>
      </c>
      <c r="N443" s="44">
        <v>214</v>
      </c>
      <c r="O443" s="11" t="s">
        <v>659</v>
      </c>
    </row>
    <row r="444" spans="1:15" ht="219.75" customHeight="1">
      <c r="A444" s="506"/>
      <c r="B444" s="350"/>
      <c r="C444" s="351"/>
      <c r="D444" s="352"/>
      <c r="E444" s="353"/>
      <c r="F444" s="159">
        <v>2014</v>
      </c>
      <c r="G444" s="167">
        <f t="shared" si="151"/>
        <v>90100</v>
      </c>
      <c r="H444" s="167">
        <f t="shared" si="151"/>
        <v>3696</v>
      </c>
      <c r="I444" s="227">
        <v>63000</v>
      </c>
      <c r="J444" s="227">
        <v>2600</v>
      </c>
      <c r="K444" s="227">
        <v>27100</v>
      </c>
      <c r="L444" s="227">
        <v>1096</v>
      </c>
      <c r="M444" s="227">
        <v>0</v>
      </c>
      <c r="N444" s="227">
        <v>0</v>
      </c>
      <c r="O444" s="228" t="s">
        <v>388</v>
      </c>
    </row>
    <row r="445" spans="1:15" ht="212.25" customHeight="1">
      <c r="A445" s="329"/>
      <c r="B445" s="336"/>
      <c r="C445" s="337"/>
      <c r="D445" s="338"/>
      <c r="E445" s="329"/>
      <c r="F445" s="159">
        <v>2015</v>
      </c>
      <c r="G445" s="167">
        <f t="shared" si="151"/>
        <v>106250</v>
      </c>
      <c r="H445" s="167">
        <f t="shared" si="151"/>
        <v>420</v>
      </c>
      <c r="I445" s="23">
        <v>75000</v>
      </c>
      <c r="J445" s="23">
        <v>0</v>
      </c>
      <c r="K445" s="23">
        <v>31250</v>
      </c>
      <c r="L445" s="231">
        <v>420</v>
      </c>
      <c r="M445" s="23">
        <v>0</v>
      </c>
      <c r="N445" s="23">
        <v>0</v>
      </c>
      <c r="O445" s="239" t="s">
        <v>560</v>
      </c>
    </row>
    <row r="446" spans="1:15" ht="246" customHeight="1">
      <c r="A446" s="329"/>
      <c r="B446" s="336"/>
      <c r="C446" s="337"/>
      <c r="D446" s="338"/>
      <c r="E446" s="329"/>
      <c r="F446" s="230">
        <v>2016</v>
      </c>
      <c r="G446" s="23">
        <f t="shared" si="151"/>
        <v>73200</v>
      </c>
      <c r="H446" s="23">
        <f t="shared" si="151"/>
        <v>10663</v>
      </c>
      <c r="I446" s="28">
        <v>51220</v>
      </c>
      <c r="J446" s="28">
        <v>6120</v>
      </c>
      <c r="K446" s="28">
        <v>21980</v>
      </c>
      <c r="L446" s="233">
        <v>4543</v>
      </c>
      <c r="M446" s="28">
        <v>0</v>
      </c>
      <c r="N446" s="28">
        <v>0</v>
      </c>
      <c r="O446" s="200" t="s">
        <v>1081</v>
      </c>
    </row>
    <row r="447" spans="1:15" s="78" customFormat="1" ht="300" customHeight="1">
      <c r="A447" s="323"/>
      <c r="B447" s="339"/>
      <c r="C447" s="340"/>
      <c r="D447" s="341"/>
      <c r="E447" s="323"/>
      <c r="F447" s="230">
        <v>2017</v>
      </c>
      <c r="G447" s="23">
        <f t="shared" si="151"/>
        <v>30300</v>
      </c>
      <c r="H447" s="23">
        <f>J447+L447+N447</f>
        <v>3086.8</v>
      </c>
      <c r="I447" s="28">
        <v>21190</v>
      </c>
      <c r="J447" s="28">
        <v>0</v>
      </c>
      <c r="K447" s="233">
        <v>9110</v>
      </c>
      <c r="L447" s="233">
        <f>1701+359.5+1026.3</f>
        <v>3086.8</v>
      </c>
      <c r="M447" s="233">
        <v>0</v>
      </c>
      <c r="N447" s="233">
        <v>0</v>
      </c>
      <c r="O447" s="200" t="s">
        <v>1258</v>
      </c>
    </row>
    <row r="448" spans="1:15" ht="31.5" customHeight="1">
      <c r="A448" s="485" t="s">
        <v>33</v>
      </c>
      <c r="B448" s="347" t="s">
        <v>278</v>
      </c>
      <c r="C448" s="348"/>
      <c r="D448" s="349"/>
      <c r="E448" s="322" t="s">
        <v>260</v>
      </c>
      <c r="F448" s="157" t="s">
        <v>323</v>
      </c>
      <c r="G448" s="44">
        <f>SUM(G449:G453)</f>
        <v>2320</v>
      </c>
      <c r="H448" s="44">
        <f t="shared" ref="H448:N448" si="152">SUM(H449:H453)</f>
        <v>0</v>
      </c>
      <c r="I448" s="44">
        <f t="shared" si="152"/>
        <v>0</v>
      </c>
      <c r="J448" s="44">
        <f t="shared" si="152"/>
        <v>0</v>
      </c>
      <c r="K448" s="44">
        <f t="shared" si="152"/>
        <v>2320</v>
      </c>
      <c r="L448" s="44">
        <f t="shared" si="152"/>
        <v>0</v>
      </c>
      <c r="M448" s="44">
        <f t="shared" si="152"/>
        <v>0</v>
      </c>
      <c r="N448" s="44">
        <f t="shared" si="152"/>
        <v>0</v>
      </c>
      <c r="O448" s="44"/>
    </row>
    <row r="449" spans="1:15" ht="108.75" customHeight="1">
      <c r="A449" s="506"/>
      <c r="B449" s="350"/>
      <c r="C449" s="351"/>
      <c r="D449" s="352"/>
      <c r="E449" s="353"/>
      <c r="F449" s="157">
        <v>2013</v>
      </c>
      <c r="G449" s="44">
        <f t="shared" ref="G449:H453" si="153">I449+K449+M449</f>
        <v>320</v>
      </c>
      <c r="H449" s="167">
        <f t="shared" si="153"/>
        <v>0</v>
      </c>
      <c r="I449" s="44">
        <v>0</v>
      </c>
      <c r="J449" s="44">
        <v>0</v>
      </c>
      <c r="K449" s="44">
        <v>320</v>
      </c>
      <c r="L449" s="44">
        <v>0</v>
      </c>
      <c r="M449" s="44">
        <v>0</v>
      </c>
      <c r="N449" s="44"/>
      <c r="O449" s="11" t="s">
        <v>623</v>
      </c>
    </row>
    <row r="450" spans="1:15" ht="90" customHeight="1">
      <c r="A450" s="506"/>
      <c r="B450" s="350"/>
      <c r="C450" s="351"/>
      <c r="D450" s="352"/>
      <c r="E450" s="353"/>
      <c r="F450" s="159">
        <v>2014</v>
      </c>
      <c r="G450" s="227">
        <f t="shared" si="153"/>
        <v>2000</v>
      </c>
      <c r="H450" s="167">
        <f t="shared" si="153"/>
        <v>0</v>
      </c>
      <c r="I450" s="227">
        <v>0</v>
      </c>
      <c r="J450" s="227">
        <v>0</v>
      </c>
      <c r="K450" s="227">
        <v>2000</v>
      </c>
      <c r="L450" s="227">
        <v>0</v>
      </c>
      <c r="M450" s="227">
        <v>0</v>
      </c>
      <c r="N450" s="227">
        <v>0</v>
      </c>
      <c r="O450" s="240" t="s">
        <v>389</v>
      </c>
    </row>
    <row r="451" spans="1:15" ht="22.5" customHeight="1">
      <c r="A451" s="329"/>
      <c r="B451" s="336"/>
      <c r="C451" s="337"/>
      <c r="D451" s="338"/>
      <c r="E451" s="329"/>
      <c r="F451" s="157">
        <v>2015</v>
      </c>
      <c r="G451" s="44">
        <f t="shared" si="153"/>
        <v>0</v>
      </c>
      <c r="H451" s="167">
        <f t="shared" si="153"/>
        <v>0</v>
      </c>
      <c r="I451" s="44">
        <v>0</v>
      </c>
      <c r="J451" s="44">
        <v>0</v>
      </c>
      <c r="K451" s="44">
        <v>0</v>
      </c>
      <c r="L451" s="44">
        <v>0</v>
      </c>
      <c r="M451" s="44">
        <v>0</v>
      </c>
      <c r="N451" s="44">
        <v>0</v>
      </c>
      <c r="O451" s="10" t="s">
        <v>624</v>
      </c>
    </row>
    <row r="452" spans="1:15" ht="36.75" customHeight="1">
      <c r="A452" s="329"/>
      <c r="B452" s="336"/>
      <c r="C452" s="337"/>
      <c r="D452" s="338"/>
      <c r="E452" s="329"/>
      <c r="F452" s="230">
        <v>2016</v>
      </c>
      <c r="G452" s="27">
        <f t="shared" si="153"/>
        <v>0</v>
      </c>
      <c r="H452" s="23">
        <f t="shared" si="153"/>
        <v>0</v>
      </c>
      <c r="I452" s="27">
        <v>0</v>
      </c>
      <c r="J452" s="46">
        <v>0</v>
      </c>
      <c r="K452" s="46">
        <v>0</v>
      </c>
      <c r="L452" s="46">
        <v>0</v>
      </c>
      <c r="M452" s="46">
        <v>0</v>
      </c>
      <c r="N452" s="46">
        <v>0</v>
      </c>
      <c r="O452" s="200" t="s">
        <v>1082</v>
      </c>
    </row>
    <row r="453" spans="1:15" ht="82.5" customHeight="1">
      <c r="A453" s="323"/>
      <c r="B453" s="339"/>
      <c r="C453" s="340"/>
      <c r="D453" s="341"/>
      <c r="E453" s="323"/>
      <c r="F453" s="230">
        <v>2017</v>
      </c>
      <c r="G453" s="27">
        <f t="shared" si="153"/>
        <v>0</v>
      </c>
      <c r="H453" s="27">
        <f>J453+L453+N453</f>
        <v>0</v>
      </c>
      <c r="I453" s="44">
        <v>0</v>
      </c>
      <c r="J453" s="46">
        <v>0</v>
      </c>
      <c r="K453" s="28">
        <v>0</v>
      </c>
      <c r="L453" s="28">
        <v>0</v>
      </c>
      <c r="M453" s="28">
        <v>0</v>
      </c>
      <c r="N453" s="28">
        <v>0</v>
      </c>
      <c r="O453" s="200" t="s">
        <v>1193</v>
      </c>
    </row>
    <row r="454" spans="1:15" ht="33" customHeight="1">
      <c r="A454" s="485" t="s">
        <v>34</v>
      </c>
      <c r="B454" s="347" t="s">
        <v>279</v>
      </c>
      <c r="C454" s="348"/>
      <c r="D454" s="349"/>
      <c r="E454" s="322" t="s">
        <v>217</v>
      </c>
      <c r="F454" s="157" t="s">
        <v>323</v>
      </c>
      <c r="G454" s="44">
        <f>SUM(G455:G459)</f>
        <v>9720.7999999999993</v>
      </c>
      <c r="H454" s="44">
        <f t="shared" ref="H454:N454" si="154">SUM(H455:H459)</f>
        <v>7879</v>
      </c>
      <c r="I454" s="44">
        <f t="shared" si="154"/>
        <v>0</v>
      </c>
      <c r="J454" s="44">
        <f t="shared" si="154"/>
        <v>1161</v>
      </c>
      <c r="K454" s="44">
        <f t="shared" si="154"/>
        <v>7797.5</v>
      </c>
      <c r="L454" s="44">
        <f t="shared" si="154"/>
        <v>5817.6</v>
      </c>
      <c r="M454" s="44">
        <f t="shared" si="154"/>
        <v>1923.3000000000002</v>
      </c>
      <c r="N454" s="44">
        <f t="shared" si="154"/>
        <v>900.40000000000009</v>
      </c>
      <c r="O454" s="44"/>
    </row>
    <row r="455" spans="1:15" ht="67.5" customHeight="1">
      <c r="A455" s="506"/>
      <c r="B455" s="350"/>
      <c r="C455" s="351"/>
      <c r="D455" s="352"/>
      <c r="E455" s="353"/>
      <c r="F455" s="157">
        <v>2013</v>
      </c>
      <c r="G455" s="44">
        <f t="shared" ref="G455:H459" si="155">I455+K455+M455</f>
        <v>1803.5</v>
      </c>
      <c r="H455" s="167">
        <f t="shared" si="155"/>
        <v>555</v>
      </c>
      <c r="I455" s="44">
        <v>0</v>
      </c>
      <c r="J455" s="44">
        <v>61</v>
      </c>
      <c r="K455" s="44">
        <v>1475.5</v>
      </c>
      <c r="L455" s="44">
        <v>494</v>
      </c>
      <c r="M455" s="44">
        <v>328</v>
      </c>
      <c r="N455" s="44">
        <v>0</v>
      </c>
      <c r="O455" s="11" t="s">
        <v>346</v>
      </c>
    </row>
    <row r="456" spans="1:15" ht="84" customHeight="1">
      <c r="A456" s="506"/>
      <c r="B456" s="350"/>
      <c r="C456" s="351"/>
      <c r="D456" s="352"/>
      <c r="E456" s="353"/>
      <c r="F456" s="157">
        <v>2014</v>
      </c>
      <c r="G456" s="44">
        <f t="shared" si="155"/>
        <v>1767.7</v>
      </c>
      <c r="H456" s="167">
        <f t="shared" si="155"/>
        <v>1893</v>
      </c>
      <c r="I456" s="44">
        <v>0</v>
      </c>
      <c r="J456" s="44">
        <v>0</v>
      </c>
      <c r="K456" s="44">
        <v>1413.5</v>
      </c>
      <c r="L456" s="44">
        <v>1565</v>
      </c>
      <c r="M456" s="44">
        <v>354.2</v>
      </c>
      <c r="N456" s="44">
        <v>328</v>
      </c>
      <c r="O456" s="11" t="s">
        <v>449</v>
      </c>
    </row>
    <row r="457" spans="1:15" ht="104.25" customHeight="1">
      <c r="A457" s="329"/>
      <c r="B457" s="336"/>
      <c r="C457" s="337"/>
      <c r="D457" s="338"/>
      <c r="E457" s="329"/>
      <c r="F457" s="159">
        <v>2015</v>
      </c>
      <c r="G457" s="167">
        <f t="shared" si="155"/>
        <v>1915.6</v>
      </c>
      <c r="H457" s="167">
        <f t="shared" si="155"/>
        <v>1461</v>
      </c>
      <c r="I457" s="23">
        <v>0</v>
      </c>
      <c r="J457" s="23">
        <v>600</v>
      </c>
      <c r="K457" s="231">
        <v>1529.5</v>
      </c>
      <c r="L457" s="231">
        <v>737.4</v>
      </c>
      <c r="M457" s="231">
        <v>386.1</v>
      </c>
      <c r="N457" s="231">
        <v>123.6</v>
      </c>
      <c r="O457" s="232" t="s">
        <v>625</v>
      </c>
    </row>
    <row r="458" spans="1:15" ht="97.5" customHeight="1">
      <c r="A458" s="329"/>
      <c r="B458" s="336"/>
      <c r="C458" s="337"/>
      <c r="D458" s="338"/>
      <c r="E458" s="329"/>
      <c r="F458" s="230">
        <v>2016</v>
      </c>
      <c r="G458" s="23">
        <f t="shared" si="155"/>
        <v>2037</v>
      </c>
      <c r="H458" s="23">
        <f t="shared" si="155"/>
        <v>1543</v>
      </c>
      <c r="I458" s="28">
        <v>0</v>
      </c>
      <c r="J458" s="28">
        <v>500</v>
      </c>
      <c r="K458" s="233">
        <v>1624</v>
      </c>
      <c r="L458" s="233">
        <v>942</v>
      </c>
      <c r="M458" s="233">
        <v>413</v>
      </c>
      <c r="N458" s="233">
        <v>101</v>
      </c>
      <c r="O458" s="200" t="s">
        <v>726</v>
      </c>
    </row>
    <row r="459" spans="1:15" ht="56.25" customHeight="1">
      <c r="A459" s="323"/>
      <c r="B459" s="339"/>
      <c r="C459" s="340"/>
      <c r="D459" s="341"/>
      <c r="E459" s="323"/>
      <c r="F459" s="230">
        <v>2017</v>
      </c>
      <c r="G459" s="23">
        <f t="shared" si="155"/>
        <v>2197</v>
      </c>
      <c r="H459" s="23">
        <f>J459+L459+N459</f>
        <v>2427</v>
      </c>
      <c r="I459" s="28">
        <v>0</v>
      </c>
      <c r="J459" s="28">
        <v>0</v>
      </c>
      <c r="K459" s="233">
        <v>1755</v>
      </c>
      <c r="L459" s="233">
        <f>1028+981.2+70</f>
        <v>2079.1999999999998</v>
      </c>
      <c r="M459" s="233">
        <v>442</v>
      </c>
      <c r="N459" s="233">
        <v>347.8</v>
      </c>
      <c r="O459" s="200" t="s">
        <v>1259</v>
      </c>
    </row>
    <row r="460" spans="1:15" ht="30.75" customHeight="1">
      <c r="A460" s="327" t="s">
        <v>280</v>
      </c>
      <c r="B460" s="330" t="s">
        <v>281</v>
      </c>
      <c r="C460" s="331"/>
      <c r="D460" s="332"/>
      <c r="E460" s="327" t="s">
        <v>217</v>
      </c>
      <c r="F460" s="89" t="s">
        <v>323</v>
      </c>
      <c r="G460" s="3">
        <f>SUM(G461:G465)</f>
        <v>180772</v>
      </c>
      <c r="H460" s="3">
        <f t="shared" ref="H460:N460" si="156">SUM(H461:H465)</f>
        <v>6090.6</v>
      </c>
      <c r="I460" s="3">
        <f t="shared" si="156"/>
        <v>153000</v>
      </c>
      <c r="J460" s="3">
        <f t="shared" si="156"/>
        <v>1131.9000000000001</v>
      </c>
      <c r="K460" s="3">
        <f t="shared" si="156"/>
        <v>22833</v>
      </c>
      <c r="L460" s="3">
        <f t="shared" si="156"/>
        <v>2395.8000000000002</v>
      </c>
      <c r="M460" s="3">
        <f t="shared" si="156"/>
        <v>4939</v>
      </c>
      <c r="N460" s="3">
        <f t="shared" si="156"/>
        <v>2562.8999999999996</v>
      </c>
      <c r="O460" s="3"/>
    </row>
    <row r="461" spans="1:15" ht="30" customHeight="1">
      <c r="A461" s="328"/>
      <c r="B461" s="333"/>
      <c r="C461" s="334"/>
      <c r="D461" s="335"/>
      <c r="E461" s="328"/>
      <c r="F461" s="89">
        <v>2013</v>
      </c>
      <c r="G461" s="3">
        <f t="shared" ref="G461:N465" si="157">G467+G473+G479</f>
        <v>999</v>
      </c>
      <c r="H461" s="3">
        <f t="shared" si="157"/>
        <v>1174</v>
      </c>
      <c r="I461" s="3">
        <f t="shared" si="157"/>
        <v>0</v>
      </c>
      <c r="J461" s="3">
        <f t="shared" si="157"/>
        <v>847</v>
      </c>
      <c r="K461" s="3">
        <f t="shared" si="157"/>
        <v>142</v>
      </c>
      <c r="L461" s="3">
        <f t="shared" si="157"/>
        <v>60</v>
      </c>
      <c r="M461" s="3">
        <f t="shared" si="157"/>
        <v>857</v>
      </c>
      <c r="N461" s="3">
        <f t="shared" si="157"/>
        <v>267</v>
      </c>
      <c r="O461" s="3"/>
    </row>
    <row r="462" spans="1:15" ht="30" customHeight="1">
      <c r="A462" s="328"/>
      <c r="B462" s="333"/>
      <c r="C462" s="334"/>
      <c r="D462" s="335"/>
      <c r="E462" s="328"/>
      <c r="F462" s="89">
        <v>2014</v>
      </c>
      <c r="G462" s="3">
        <f>G468+G474+G480</f>
        <v>6066</v>
      </c>
      <c r="H462" s="3">
        <f t="shared" si="157"/>
        <v>954</v>
      </c>
      <c r="I462" s="3">
        <f t="shared" si="157"/>
        <v>0</v>
      </c>
      <c r="J462" s="3">
        <f t="shared" si="157"/>
        <v>0</v>
      </c>
      <c r="K462" s="3">
        <f t="shared" si="157"/>
        <v>5148</v>
      </c>
      <c r="L462" s="3">
        <f t="shared" si="157"/>
        <v>760</v>
      </c>
      <c r="M462" s="3">
        <f t="shared" si="157"/>
        <v>918</v>
      </c>
      <c r="N462" s="3">
        <f t="shared" si="157"/>
        <v>194</v>
      </c>
      <c r="O462" s="3"/>
    </row>
    <row r="463" spans="1:15" ht="32.25" customHeight="1">
      <c r="A463" s="329"/>
      <c r="B463" s="336"/>
      <c r="C463" s="337"/>
      <c r="D463" s="338"/>
      <c r="E463" s="329"/>
      <c r="F463" s="89">
        <v>2015</v>
      </c>
      <c r="G463" s="3">
        <f t="shared" si="157"/>
        <v>86137</v>
      </c>
      <c r="H463" s="3">
        <f t="shared" si="157"/>
        <v>1358.5</v>
      </c>
      <c r="I463" s="3">
        <f t="shared" si="157"/>
        <v>76500</v>
      </c>
      <c r="J463" s="3">
        <f t="shared" si="157"/>
        <v>284.89999999999998</v>
      </c>
      <c r="K463" s="3">
        <f t="shared" si="157"/>
        <v>8654</v>
      </c>
      <c r="L463" s="3">
        <f t="shared" si="157"/>
        <v>252</v>
      </c>
      <c r="M463" s="3">
        <f t="shared" si="157"/>
        <v>983</v>
      </c>
      <c r="N463" s="3">
        <f t="shared" si="157"/>
        <v>821.6</v>
      </c>
      <c r="O463" s="3"/>
    </row>
    <row r="464" spans="1:15" ht="33" customHeight="1">
      <c r="A464" s="329"/>
      <c r="B464" s="336"/>
      <c r="C464" s="337"/>
      <c r="D464" s="338"/>
      <c r="E464" s="329"/>
      <c r="F464" s="89">
        <v>2016</v>
      </c>
      <c r="G464" s="3">
        <f>G470+G476+G482</f>
        <v>86244</v>
      </c>
      <c r="H464" s="3">
        <f t="shared" si="157"/>
        <v>1474</v>
      </c>
      <c r="I464" s="3">
        <f t="shared" si="157"/>
        <v>76500</v>
      </c>
      <c r="J464" s="3">
        <f t="shared" si="157"/>
        <v>0</v>
      </c>
      <c r="K464" s="3">
        <f t="shared" si="157"/>
        <v>8691</v>
      </c>
      <c r="L464" s="3">
        <f t="shared" si="157"/>
        <v>1087</v>
      </c>
      <c r="M464" s="3">
        <f t="shared" si="157"/>
        <v>1053</v>
      </c>
      <c r="N464" s="3">
        <f t="shared" si="157"/>
        <v>387</v>
      </c>
      <c r="O464" s="3"/>
    </row>
    <row r="465" spans="1:15" ht="37.5" customHeight="1">
      <c r="A465" s="323"/>
      <c r="B465" s="339"/>
      <c r="C465" s="340"/>
      <c r="D465" s="341"/>
      <c r="E465" s="323"/>
      <c r="F465" s="89">
        <v>2017</v>
      </c>
      <c r="G465" s="3">
        <f>G471+G477+G483</f>
        <v>1326</v>
      </c>
      <c r="H465" s="3">
        <f t="shared" si="157"/>
        <v>1130.0999999999999</v>
      </c>
      <c r="I465" s="3">
        <f t="shared" si="157"/>
        <v>0</v>
      </c>
      <c r="J465" s="3">
        <f t="shared" si="157"/>
        <v>0</v>
      </c>
      <c r="K465" s="3">
        <f t="shared" si="157"/>
        <v>198</v>
      </c>
      <c r="L465" s="3">
        <f t="shared" si="157"/>
        <v>236.8</v>
      </c>
      <c r="M465" s="3">
        <f t="shared" si="157"/>
        <v>1128</v>
      </c>
      <c r="N465" s="3">
        <f t="shared" si="157"/>
        <v>893.3</v>
      </c>
      <c r="O465" s="3"/>
    </row>
    <row r="466" spans="1:15" ht="35.25" customHeight="1">
      <c r="A466" s="354" t="s">
        <v>35</v>
      </c>
      <c r="B466" s="347" t="s">
        <v>282</v>
      </c>
      <c r="C466" s="348"/>
      <c r="D466" s="349"/>
      <c r="E466" s="322" t="s">
        <v>260</v>
      </c>
      <c r="F466" s="157" t="s">
        <v>323</v>
      </c>
      <c r="G466" s="44">
        <f>SUM(G467:G471)</f>
        <v>175000</v>
      </c>
      <c r="H466" s="44">
        <f t="shared" ref="H466:N466" si="158">SUM(H467:H471)</f>
        <v>0</v>
      </c>
      <c r="I466" s="44">
        <f t="shared" si="158"/>
        <v>153000</v>
      </c>
      <c r="J466" s="44">
        <f t="shared" si="158"/>
        <v>0</v>
      </c>
      <c r="K466" s="44">
        <f t="shared" si="158"/>
        <v>22000</v>
      </c>
      <c r="L466" s="44">
        <f t="shared" si="158"/>
        <v>0</v>
      </c>
      <c r="M466" s="44">
        <f t="shared" si="158"/>
        <v>0</v>
      </c>
      <c r="N466" s="44">
        <f t="shared" si="158"/>
        <v>0</v>
      </c>
      <c r="O466" s="44"/>
    </row>
    <row r="467" spans="1:15" ht="45" customHeight="1">
      <c r="A467" s="355"/>
      <c r="B467" s="350"/>
      <c r="C467" s="351"/>
      <c r="D467" s="352"/>
      <c r="E467" s="353"/>
      <c r="F467" s="157">
        <v>2013</v>
      </c>
      <c r="G467" s="167">
        <f t="shared" ref="G467:H471" si="159">I467+K467+M467</f>
        <v>0</v>
      </c>
      <c r="H467" s="167">
        <f t="shared" si="159"/>
        <v>0</v>
      </c>
      <c r="I467" s="44">
        <v>0</v>
      </c>
      <c r="J467" s="44"/>
      <c r="K467" s="44">
        <v>0</v>
      </c>
      <c r="L467" s="44"/>
      <c r="M467" s="44">
        <v>0</v>
      </c>
      <c r="N467" s="44"/>
      <c r="O467" s="44"/>
    </row>
    <row r="468" spans="1:15" ht="52.5" customHeight="1">
      <c r="A468" s="355"/>
      <c r="B468" s="350"/>
      <c r="C468" s="351"/>
      <c r="D468" s="352"/>
      <c r="E468" s="353"/>
      <c r="F468" s="159">
        <v>2014</v>
      </c>
      <c r="G468" s="167">
        <f t="shared" si="159"/>
        <v>5000</v>
      </c>
      <c r="H468" s="167">
        <f t="shared" si="159"/>
        <v>0</v>
      </c>
      <c r="I468" s="227">
        <v>0</v>
      </c>
      <c r="J468" s="227">
        <v>0</v>
      </c>
      <c r="K468" s="227">
        <v>5000</v>
      </c>
      <c r="L468" s="227">
        <v>0</v>
      </c>
      <c r="M468" s="227">
        <v>0</v>
      </c>
      <c r="N468" s="227">
        <v>0</v>
      </c>
      <c r="O468" s="240" t="s">
        <v>390</v>
      </c>
    </row>
    <row r="469" spans="1:15" ht="84.75" customHeight="1">
      <c r="A469" s="329"/>
      <c r="B469" s="336"/>
      <c r="C469" s="337"/>
      <c r="D469" s="338"/>
      <c r="E469" s="329"/>
      <c r="F469" s="157">
        <v>2015</v>
      </c>
      <c r="G469" s="167">
        <f t="shared" si="159"/>
        <v>85000</v>
      </c>
      <c r="H469" s="167">
        <f t="shared" si="159"/>
        <v>0</v>
      </c>
      <c r="I469" s="44">
        <v>76500</v>
      </c>
      <c r="J469" s="44">
        <v>0</v>
      </c>
      <c r="K469" s="44">
        <v>8500</v>
      </c>
      <c r="L469" s="44">
        <v>0</v>
      </c>
      <c r="M469" s="44">
        <v>0</v>
      </c>
      <c r="N469" s="44">
        <v>0</v>
      </c>
      <c r="O469" s="234" t="s">
        <v>561</v>
      </c>
    </row>
    <row r="470" spans="1:15" ht="87" customHeight="1">
      <c r="A470" s="329"/>
      <c r="B470" s="336"/>
      <c r="C470" s="337"/>
      <c r="D470" s="338"/>
      <c r="E470" s="329"/>
      <c r="F470" s="230">
        <v>2016</v>
      </c>
      <c r="G470" s="23">
        <f t="shared" si="159"/>
        <v>85000</v>
      </c>
      <c r="H470" s="23">
        <f t="shared" si="159"/>
        <v>0</v>
      </c>
      <c r="I470" s="27">
        <v>76500</v>
      </c>
      <c r="J470" s="27">
        <v>0</v>
      </c>
      <c r="K470" s="27">
        <v>8500</v>
      </c>
      <c r="L470" s="27">
        <v>0</v>
      </c>
      <c r="M470" s="27">
        <v>0</v>
      </c>
      <c r="N470" s="27">
        <v>0</v>
      </c>
      <c r="O470" s="200" t="s">
        <v>1083</v>
      </c>
    </row>
    <row r="471" spans="1:15" ht="86.25" customHeight="1">
      <c r="A471" s="323"/>
      <c r="B471" s="339"/>
      <c r="C471" s="340"/>
      <c r="D471" s="341"/>
      <c r="E471" s="323"/>
      <c r="F471" s="230">
        <v>2017</v>
      </c>
      <c r="G471" s="27">
        <f t="shared" si="159"/>
        <v>0</v>
      </c>
      <c r="H471" s="27">
        <f>J471+L471+N471</f>
        <v>0</v>
      </c>
      <c r="I471" s="27">
        <v>0</v>
      </c>
      <c r="J471" s="46">
        <v>0</v>
      </c>
      <c r="K471" s="28">
        <v>0</v>
      </c>
      <c r="L471" s="28">
        <v>0</v>
      </c>
      <c r="M471" s="28">
        <v>0</v>
      </c>
      <c r="N471" s="28">
        <v>0</v>
      </c>
      <c r="O471" s="200" t="s">
        <v>1083</v>
      </c>
    </row>
    <row r="472" spans="1:15" ht="24.75" customHeight="1">
      <c r="A472" s="354" t="s">
        <v>37</v>
      </c>
      <c r="B472" s="347" t="s">
        <v>39</v>
      </c>
      <c r="C472" s="348"/>
      <c r="D472" s="349"/>
      <c r="E472" s="322" t="s">
        <v>38</v>
      </c>
      <c r="F472" s="157" t="s">
        <v>323</v>
      </c>
      <c r="G472" s="44">
        <f>SUM(G473:G477)</f>
        <v>5412</v>
      </c>
      <c r="H472" s="44">
        <f t="shared" ref="H472:N472" si="160">SUM(H473:H477)</f>
        <v>5630.6</v>
      </c>
      <c r="I472" s="44">
        <f t="shared" si="160"/>
        <v>0</v>
      </c>
      <c r="J472" s="44">
        <f t="shared" si="160"/>
        <v>1131.9000000000001</v>
      </c>
      <c r="K472" s="44">
        <f t="shared" si="160"/>
        <v>473</v>
      </c>
      <c r="L472" s="44">
        <f t="shared" si="160"/>
        <v>1935.8</v>
      </c>
      <c r="M472" s="44">
        <f t="shared" si="160"/>
        <v>4939</v>
      </c>
      <c r="N472" s="44">
        <f t="shared" si="160"/>
        <v>2562.8999999999996</v>
      </c>
      <c r="O472" s="44"/>
    </row>
    <row r="473" spans="1:15" ht="215.25" customHeight="1">
      <c r="A473" s="355"/>
      <c r="B473" s="350"/>
      <c r="C473" s="351"/>
      <c r="D473" s="352"/>
      <c r="E473" s="353"/>
      <c r="F473" s="157">
        <v>2013</v>
      </c>
      <c r="G473" s="167">
        <f t="shared" ref="G473:H477" si="161">I473+K473+M473</f>
        <v>939</v>
      </c>
      <c r="H473" s="167">
        <f t="shared" si="161"/>
        <v>1114</v>
      </c>
      <c r="I473" s="44">
        <v>0</v>
      </c>
      <c r="J473" s="44">
        <v>847</v>
      </c>
      <c r="K473" s="44">
        <v>82</v>
      </c>
      <c r="L473" s="44">
        <v>0</v>
      </c>
      <c r="M473" s="44">
        <v>857</v>
      </c>
      <c r="N473" s="44">
        <v>267</v>
      </c>
      <c r="O473" s="11" t="s">
        <v>626</v>
      </c>
    </row>
    <row r="474" spans="1:15" ht="102" customHeight="1">
      <c r="A474" s="355"/>
      <c r="B474" s="350"/>
      <c r="C474" s="351"/>
      <c r="D474" s="352"/>
      <c r="E474" s="353"/>
      <c r="F474" s="159">
        <v>2014</v>
      </c>
      <c r="G474" s="167">
        <f t="shared" si="161"/>
        <v>1006</v>
      </c>
      <c r="H474" s="227">
        <f t="shared" si="161"/>
        <v>894</v>
      </c>
      <c r="I474" s="227">
        <v>0</v>
      </c>
      <c r="J474" s="227">
        <v>0</v>
      </c>
      <c r="K474" s="44">
        <v>88</v>
      </c>
      <c r="L474" s="227">
        <v>700</v>
      </c>
      <c r="M474" s="44">
        <v>918</v>
      </c>
      <c r="N474" s="227">
        <v>194</v>
      </c>
      <c r="O474" s="240" t="s">
        <v>391</v>
      </c>
    </row>
    <row r="475" spans="1:15" ht="99.75" customHeight="1">
      <c r="A475" s="329"/>
      <c r="B475" s="336"/>
      <c r="C475" s="337"/>
      <c r="D475" s="338"/>
      <c r="E475" s="329"/>
      <c r="F475" s="157">
        <v>2015</v>
      </c>
      <c r="G475" s="44">
        <f t="shared" si="161"/>
        <v>1077</v>
      </c>
      <c r="H475" s="44">
        <f t="shared" si="161"/>
        <v>1298.5</v>
      </c>
      <c r="I475" s="22">
        <v>0</v>
      </c>
      <c r="J475" s="22">
        <f>220.6+64.3</f>
        <v>284.89999999999998</v>
      </c>
      <c r="K475" s="241">
        <v>94</v>
      </c>
      <c r="L475" s="241">
        <f>54.5+137.5</f>
        <v>192</v>
      </c>
      <c r="M475" s="241">
        <v>983</v>
      </c>
      <c r="N475" s="241">
        <f>171.5+650.1</f>
        <v>821.6</v>
      </c>
      <c r="O475" s="242" t="s">
        <v>739</v>
      </c>
    </row>
    <row r="476" spans="1:15" ht="108" customHeight="1">
      <c r="A476" s="329"/>
      <c r="B476" s="336"/>
      <c r="C476" s="337"/>
      <c r="D476" s="338"/>
      <c r="E476" s="329"/>
      <c r="F476" s="230">
        <v>2016</v>
      </c>
      <c r="G476" s="27">
        <f t="shared" si="161"/>
        <v>1154</v>
      </c>
      <c r="H476" s="27">
        <f t="shared" si="161"/>
        <v>1334</v>
      </c>
      <c r="I476" s="28">
        <v>0</v>
      </c>
      <c r="J476" s="28">
        <v>0</v>
      </c>
      <c r="K476" s="233">
        <v>101</v>
      </c>
      <c r="L476" s="233">
        <v>947</v>
      </c>
      <c r="M476" s="233">
        <v>1053</v>
      </c>
      <c r="N476" s="233">
        <v>387</v>
      </c>
      <c r="O476" s="200" t="s">
        <v>740</v>
      </c>
    </row>
    <row r="477" spans="1:15" ht="134.25" customHeight="1">
      <c r="A477" s="323"/>
      <c r="B477" s="339"/>
      <c r="C477" s="340"/>
      <c r="D477" s="341"/>
      <c r="E477" s="323"/>
      <c r="F477" s="230">
        <v>2017</v>
      </c>
      <c r="G477" s="243">
        <f t="shared" si="161"/>
        <v>1236</v>
      </c>
      <c r="H477" s="243">
        <f>J477+L477+N477</f>
        <v>990.09999999999991</v>
      </c>
      <c r="I477" s="28">
        <v>0</v>
      </c>
      <c r="J477" s="28">
        <v>0</v>
      </c>
      <c r="K477" s="233">
        <v>108</v>
      </c>
      <c r="L477" s="233">
        <f>17.2+15.2+64.4</f>
        <v>96.800000000000011</v>
      </c>
      <c r="M477" s="233">
        <v>1128</v>
      </c>
      <c r="N477" s="233">
        <f>330.7+562.6</f>
        <v>893.3</v>
      </c>
      <c r="O477" s="200" t="s">
        <v>1262</v>
      </c>
    </row>
    <row r="478" spans="1:15" ht="97.5" customHeight="1">
      <c r="A478" s="485" t="s">
        <v>36</v>
      </c>
      <c r="B478" s="347" t="s">
        <v>283</v>
      </c>
      <c r="C478" s="348"/>
      <c r="D478" s="349"/>
      <c r="E478" s="322" t="s">
        <v>217</v>
      </c>
      <c r="F478" s="157" t="s">
        <v>323</v>
      </c>
      <c r="G478" s="44">
        <f>SUM(G479:G483)</f>
        <v>360</v>
      </c>
      <c r="H478" s="44">
        <f t="shared" ref="H478:N478" si="162">SUM(H479:H483)</f>
        <v>460</v>
      </c>
      <c r="I478" s="44">
        <f t="shared" si="162"/>
        <v>0</v>
      </c>
      <c r="J478" s="44">
        <f t="shared" si="162"/>
        <v>0</v>
      </c>
      <c r="K478" s="44">
        <f t="shared" si="162"/>
        <v>360</v>
      </c>
      <c r="L478" s="44">
        <f t="shared" si="162"/>
        <v>460</v>
      </c>
      <c r="M478" s="44">
        <f t="shared" si="162"/>
        <v>0</v>
      </c>
      <c r="N478" s="44">
        <f t="shared" si="162"/>
        <v>0</v>
      </c>
      <c r="O478" s="44"/>
    </row>
    <row r="479" spans="1:15" ht="97.5" customHeight="1">
      <c r="A479" s="506"/>
      <c r="B479" s="350"/>
      <c r="C479" s="351"/>
      <c r="D479" s="352"/>
      <c r="E479" s="353"/>
      <c r="F479" s="157">
        <v>2013</v>
      </c>
      <c r="G479" s="167">
        <f t="shared" ref="G479:H483" si="163">I479+K479+M479</f>
        <v>60</v>
      </c>
      <c r="H479" s="167">
        <f t="shared" si="163"/>
        <v>60</v>
      </c>
      <c r="I479" s="44">
        <v>0</v>
      </c>
      <c r="J479" s="44">
        <v>0</v>
      </c>
      <c r="K479" s="44">
        <v>60</v>
      </c>
      <c r="L479" s="44">
        <v>60</v>
      </c>
      <c r="M479" s="44">
        <v>0</v>
      </c>
      <c r="N479" s="44">
        <v>0</v>
      </c>
      <c r="O479" s="11" t="s">
        <v>347</v>
      </c>
    </row>
    <row r="480" spans="1:15" ht="97.5" customHeight="1">
      <c r="A480" s="506"/>
      <c r="B480" s="350"/>
      <c r="C480" s="351"/>
      <c r="D480" s="352"/>
      <c r="E480" s="353"/>
      <c r="F480" s="159">
        <v>2014</v>
      </c>
      <c r="G480" s="167">
        <f t="shared" si="163"/>
        <v>60</v>
      </c>
      <c r="H480" s="167">
        <f t="shared" si="163"/>
        <v>60</v>
      </c>
      <c r="I480" s="227">
        <v>0</v>
      </c>
      <c r="J480" s="227">
        <v>0</v>
      </c>
      <c r="K480" s="227">
        <v>60</v>
      </c>
      <c r="L480" s="227">
        <v>60</v>
      </c>
      <c r="M480" s="227">
        <v>0</v>
      </c>
      <c r="N480" s="227">
        <v>0</v>
      </c>
      <c r="O480" s="228" t="s">
        <v>392</v>
      </c>
    </row>
    <row r="481" spans="1:15" ht="97.5" customHeight="1">
      <c r="A481" s="329"/>
      <c r="B481" s="336"/>
      <c r="C481" s="337"/>
      <c r="D481" s="338"/>
      <c r="E481" s="329"/>
      <c r="F481" s="159">
        <v>2015</v>
      </c>
      <c r="G481" s="167">
        <f t="shared" si="163"/>
        <v>60</v>
      </c>
      <c r="H481" s="167">
        <f t="shared" si="163"/>
        <v>60</v>
      </c>
      <c r="I481" s="167">
        <v>0</v>
      </c>
      <c r="J481" s="167">
        <v>0</v>
      </c>
      <c r="K481" s="23">
        <v>60</v>
      </c>
      <c r="L481" s="23">
        <v>60</v>
      </c>
      <c r="M481" s="23">
        <v>0</v>
      </c>
      <c r="N481" s="23">
        <v>0</v>
      </c>
      <c r="O481" s="232" t="s">
        <v>562</v>
      </c>
    </row>
    <row r="482" spans="1:15" ht="97.5" customHeight="1">
      <c r="A482" s="329"/>
      <c r="B482" s="336"/>
      <c r="C482" s="337"/>
      <c r="D482" s="338"/>
      <c r="E482" s="329"/>
      <c r="F482" s="230">
        <v>2016</v>
      </c>
      <c r="G482" s="23">
        <f t="shared" si="163"/>
        <v>90</v>
      </c>
      <c r="H482" s="23">
        <f t="shared" si="163"/>
        <v>140</v>
      </c>
      <c r="I482" s="27">
        <v>0</v>
      </c>
      <c r="J482" s="46">
        <v>0</v>
      </c>
      <c r="K482" s="28">
        <v>90</v>
      </c>
      <c r="L482" s="28">
        <v>140</v>
      </c>
      <c r="M482" s="28">
        <v>0</v>
      </c>
      <c r="N482" s="28">
        <v>0</v>
      </c>
      <c r="O482" s="200" t="s">
        <v>727</v>
      </c>
    </row>
    <row r="483" spans="1:15" ht="73.5" customHeight="1">
      <c r="A483" s="323"/>
      <c r="B483" s="339"/>
      <c r="C483" s="340"/>
      <c r="D483" s="341"/>
      <c r="E483" s="323"/>
      <c r="F483" s="230">
        <v>2017</v>
      </c>
      <c r="G483" s="27">
        <f t="shared" si="163"/>
        <v>90</v>
      </c>
      <c r="H483" s="27">
        <f>J483+L483+N483</f>
        <v>140</v>
      </c>
      <c r="I483" s="27">
        <v>0</v>
      </c>
      <c r="J483" s="46">
        <v>0</v>
      </c>
      <c r="K483" s="27">
        <v>90</v>
      </c>
      <c r="L483" s="28">
        <v>140</v>
      </c>
      <c r="M483" s="28">
        <v>0</v>
      </c>
      <c r="N483" s="28">
        <v>0</v>
      </c>
      <c r="O483" s="200" t="s">
        <v>1194</v>
      </c>
    </row>
    <row r="484" spans="1:15" s="78" customFormat="1" ht="39" customHeight="1">
      <c r="A484" s="327" t="s">
        <v>284</v>
      </c>
      <c r="B484" s="330" t="s">
        <v>285</v>
      </c>
      <c r="C484" s="331"/>
      <c r="D484" s="332"/>
      <c r="E484" s="327" t="s">
        <v>260</v>
      </c>
      <c r="F484" s="320" t="s">
        <v>323</v>
      </c>
      <c r="G484" s="3">
        <f>SUM(G485:G489)</f>
        <v>3500</v>
      </c>
      <c r="H484" s="3">
        <f t="shared" ref="H484:N484" si="164">SUM(H485:H489)</f>
        <v>7161.1</v>
      </c>
      <c r="I484" s="3">
        <f t="shared" si="164"/>
        <v>0</v>
      </c>
      <c r="J484" s="3">
        <f t="shared" si="164"/>
        <v>0</v>
      </c>
      <c r="K484" s="3">
        <f t="shared" si="164"/>
        <v>0</v>
      </c>
      <c r="L484" s="3">
        <f t="shared" si="164"/>
        <v>5423</v>
      </c>
      <c r="M484" s="3">
        <f t="shared" si="164"/>
        <v>3500</v>
      </c>
      <c r="N484" s="3">
        <f t="shared" si="164"/>
        <v>1738.1</v>
      </c>
      <c r="O484" s="44"/>
    </row>
    <row r="485" spans="1:15" ht="29.25" customHeight="1">
      <c r="A485" s="328"/>
      <c r="B485" s="333"/>
      <c r="C485" s="334"/>
      <c r="D485" s="335"/>
      <c r="E485" s="328"/>
      <c r="F485" s="89">
        <v>2013</v>
      </c>
      <c r="G485" s="79">
        <f t="shared" ref="G485:H489" si="165">I485+K485+M485</f>
        <v>0</v>
      </c>
      <c r="H485" s="79">
        <f t="shared" si="165"/>
        <v>0</v>
      </c>
      <c r="I485" s="3">
        <v>0</v>
      </c>
      <c r="J485" s="3">
        <v>0</v>
      </c>
      <c r="K485" s="3">
        <v>0</v>
      </c>
      <c r="L485" s="3">
        <v>0</v>
      </c>
      <c r="M485" s="3">
        <v>0</v>
      </c>
      <c r="N485" s="3">
        <v>0</v>
      </c>
      <c r="O485" s="44"/>
    </row>
    <row r="486" spans="1:15" ht="90.75" customHeight="1">
      <c r="A486" s="328"/>
      <c r="B486" s="333"/>
      <c r="C486" s="334"/>
      <c r="D486" s="335"/>
      <c r="E486" s="328"/>
      <c r="F486" s="154">
        <v>2014</v>
      </c>
      <c r="G486" s="79">
        <f t="shared" si="165"/>
        <v>2500</v>
      </c>
      <c r="H486" s="79">
        <f t="shared" si="165"/>
        <v>160</v>
      </c>
      <c r="I486" s="244">
        <v>0</v>
      </c>
      <c r="J486" s="244">
        <v>0</v>
      </c>
      <c r="K486" s="244">
        <v>0</v>
      </c>
      <c r="L486" s="244">
        <v>0</v>
      </c>
      <c r="M486" s="244">
        <v>2500</v>
      </c>
      <c r="N486" s="244">
        <v>160</v>
      </c>
      <c r="O486" s="240" t="s">
        <v>393</v>
      </c>
    </row>
    <row r="487" spans="1:15" ht="77.25" customHeight="1">
      <c r="A487" s="329"/>
      <c r="B487" s="336"/>
      <c r="C487" s="337"/>
      <c r="D487" s="338"/>
      <c r="E487" s="329"/>
      <c r="F487" s="89">
        <v>2015</v>
      </c>
      <c r="G487" s="79">
        <f t="shared" si="165"/>
        <v>0</v>
      </c>
      <c r="H487" s="79">
        <f t="shared" si="165"/>
        <v>0</v>
      </c>
      <c r="I487" s="3">
        <v>0</v>
      </c>
      <c r="J487" s="3">
        <v>0</v>
      </c>
      <c r="K487" s="3">
        <v>0</v>
      </c>
      <c r="L487" s="3">
        <v>0</v>
      </c>
      <c r="M487" s="3">
        <v>0</v>
      </c>
      <c r="N487" s="3">
        <v>0</v>
      </c>
      <c r="O487" s="10" t="s">
        <v>649</v>
      </c>
    </row>
    <row r="488" spans="1:15" ht="57" customHeight="1">
      <c r="A488" s="329"/>
      <c r="B488" s="336"/>
      <c r="C488" s="337"/>
      <c r="D488" s="338"/>
      <c r="E488" s="329"/>
      <c r="F488" s="245">
        <v>2016</v>
      </c>
      <c r="G488" s="246">
        <f t="shared" si="165"/>
        <v>0</v>
      </c>
      <c r="H488" s="246">
        <f t="shared" si="165"/>
        <v>6119</v>
      </c>
      <c r="I488" s="247">
        <v>0</v>
      </c>
      <c r="J488" s="248">
        <v>0</v>
      </c>
      <c r="K488" s="248">
        <v>0</v>
      </c>
      <c r="L488" s="248">
        <v>5423</v>
      </c>
      <c r="M488" s="248">
        <v>0</v>
      </c>
      <c r="N488" s="248">
        <v>696</v>
      </c>
      <c r="O488" s="200" t="s">
        <v>728</v>
      </c>
    </row>
    <row r="489" spans="1:15" ht="77.25" customHeight="1">
      <c r="A489" s="323"/>
      <c r="B489" s="339"/>
      <c r="C489" s="340"/>
      <c r="D489" s="341"/>
      <c r="E489" s="323"/>
      <c r="F489" s="245">
        <v>2017</v>
      </c>
      <c r="G489" s="247">
        <f t="shared" si="165"/>
        <v>1000</v>
      </c>
      <c r="H489" s="247">
        <f>J489+L489+N489</f>
        <v>882.1</v>
      </c>
      <c r="I489" s="249">
        <v>0</v>
      </c>
      <c r="J489" s="249">
        <v>0</v>
      </c>
      <c r="K489" s="250">
        <v>0</v>
      </c>
      <c r="L489" s="250">
        <v>0</v>
      </c>
      <c r="M489" s="250">
        <v>1000</v>
      </c>
      <c r="N489" s="250">
        <f>329.4+552.7</f>
        <v>882.1</v>
      </c>
      <c r="O489" s="251" t="s">
        <v>1260</v>
      </c>
    </row>
    <row r="490" spans="1:15" ht="29.25" customHeight="1">
      <c r="A490" s="327" t="s">
        <v>286</v>
      </c>
      <c r="B490" s="330" t="s">
        <v>287</v>
      </c>
      <c r="C490" s="331"/>
      <c r="D490" s="332"/>
      <c r="E490" s="327" t="s">
        <v>288</v>
      </c>
      <c r="F490" s="89" t="s">
        <v>323</v>
      </c>
      <c r="G490" s="3">
        <f>SUM(G491:G495)</f>
        <v>1497.1</v>
      </c>
      <c r="H490" s="3">
        <f t="shared" ref="H490:N490" si="166">SUM(H491:H495)</f>
        <v>1147.4000000000001</v>
      </c>
      <c r="I490" s="3">
        <f t="shared" si="166"/>
        <v>0</v>
      </c>
      <c r="J490" s="3">
        <f t="shared" si="166"/>
        <v>0</v>
      </c>
      <c r="K490" s="3">
        <f t="shared" si="166"/>
        <v>395</v>
      </c>
      <c r="L490" s="3">
        <f t="shared" si="166"/>
        <v>813.19999999999993</v>
      </c>
      <c r="M490" s="3">
        <f t="shared" si="166"/>
        <v>1102.0999999999999</v>
      </c>
      <c r="N490" s="3">
        <f t="shared" si="166"/>
        <v>334.2</v>
      </c>
      <c r="O490" s="3"/>
    </row>
    <row r="491" spans="1:15" ht="54" customHeight="1">
      <c r="A491" s="328"/>
      <c r="B491" s="333"/>
      <c r="C491" s="334"/>
      <c r="D491" s="335"/>
      <c r="E491" s="328"/>
      <c r="F491" s="89">
        <v>2013</v>
      </c>
      <c r="G491" s="79">
        <f t="shared" ref="G491:H495" si="167">I491+K491+M491</f>
        <v>262.7</v>
      </c>
      <c r="H491" s="79">
        <f t="shared" si="167"/>
        <v>74</v>
      </c>
      <c r="I491" s="3">
        <v>0</v>
      </c>
      <c r="J491" s="3">
        <v>0</v>
      </c>
      <c r="K491" s="3">
        <v>45.2</v>
      </c>
      <c r="L491" s="3">
        <v>21</v>
      </c>
      <c r="M491" s="3">
        <v>217.5</v>
      </c>
      <c r="N491" s="3">
        <v>53</v>
      </c>
      <c r="O491" s="11" t="s">
        <v>348</v>
      </c>
    </row>
    <row r="492" spans="1:15" ht="102.75" customHeight="1">
      <c r="A492" s="328"/>
      <c r="B492" s="333"/>
      <c r="C492" s="334"/>
      <c r="D492" s="335"/>
      <c r="E492" s="328"/>
      <c r="F492" s="89">
        <v>2014</v>
      </c>
      <c r="G492" s="79">
        <f t="shared" si="167"/>
        <v>287.3</v>
      </c>
      <c r="H492" s="79">
        <f t="shared" si="167"/>
        <v>319</v>
      </c>
      <c r="I492" s="252">
        <v>0</v>
      </c>
      <c r="J492" s="252">
        <v>0</v>
      </c>
      <c r="K492" s="252">
        <v>68.7</v>
      </c>
      <c r="L492" s="252">
        <v>211</v>
      </c>
      <c r="M492" s="252">
        <v>218.6</v>
      </c>
      <c r="N492" s="252">
        <v>108</v>
      </c>
      <c r="O492" s="253" t="s">
        <v>394</v>
      </c>
    </row>
    <row r="493" spans="1:15" ht="87.75" customHeight="1">
      <c r="A493" s="328"/>
      <c r="B493" s="333"/>
      <c r="C493" s="334"/>
      <c r="D493" s="335"/>
      <c r="E493" s="328"/>
      <c r="F493" s="154">
        <v>2015</v>
      </c>
      <c r="G493" s="79">
        <f t="shared" si="167"/>
        <v>301.7</v>
      </c>
      <c r="H493" s="79">
        <f t="shared" si="167"/>
        <v>298.2</v>
      </c>
      <c r="I493" s="244">
        <v>0</v>
      </c>
      <c r="J493" s="244">
        <v>0</v>
      </c>
      <c r="K493" s="254">
        <v>80.8</v>
      </c>
      <c r="L493" s="254">
        <v>213.9</v>
      </c>
      <c r="M493" s="254">
        <v>220.9</v>
      </c>
      <c r="N493" s="254">
        <v>84.3</v>
      </c>
      <c r="O493" s="232" t="s">
        <v>729</v>
      </c>
    </row>
    <row r="494" spans="1:15" ht="86.25" customHeight="1">
      <c r="A494" s="328"/>
      <c r="B494" s="333"/>
      <c r="C494" s="334"/>
      <c r="D494" s="335"/>
      <c r="E494" s="328"/>
      <c r="F494" s="245">
        <v>2016</v>
      </c>
      <c r="G494" s="246">
        <f t="shared" si="167"/>
        <v>314</v>
      </c>
      <c r="H494" s="246">
        <f t="shared" si="167"/>
        <v>312</v>
      </c>
      <c r="I494" s="247">
        <v>0</v>
      </c>
      <c r="J494" s="248">
        <v>0</v>
      </c>
      <c r="K494" s="250">
        <v>92</v>
      </c>
      <c r="L494" s="250">
        <v>275</v>
      </c>
      <c r="M494" s="250">
        <v>222</v>
      </c>
      <c r="N494" s="250">
        <v>37</v>
      </c>
      <c r="O494" s="200" t="s">
        <v>1084</v>
      </c>
    </row>
    <row r="495" spans="1:15" ht="90.75" customHeight="1">
      <c r="A495" s="323"/>
      <c r="B495" s="339"/>
      <c r="C495" s="340"/>
      <c r="D495" s="341"/>
      <c r="E495" s="323"/>
      <c r="F495" s="245">
        <v>2017</v>
      </c>
      <c r="G495" s="247">
        <f t="shared" si="167"/>
        <v>331.4</v>
      </c>
      <c r="H495" s="247">
        <f>J495+L495+N495</f>
        <v>144.19999999999999</v>
      </c>
      <c r="I495" s="247">
        <v>0</v>
      </c>
      <c r="J495" s="248">
        <v>0</v>
      </c>
      <c r="K495" s="247">
        <v>108.3</v>
      </c>
      <c r="L495" s="249">
        <v>92.3</v>
      </c>
      <c r="M495" s="247">
        <v>223.1</v>
      </c>
      <c r="N495" s="249">
        <v>51.9</v>
      </c>
      <c r="O495" s="200" t="s">
        <v>1261</v>
      </c>
    </row>
    <row r="496" spans="1:15" ht="26.25" customHeight="1">
      <c r="A496" s="507"/>
      <c r="B496" s="508" t="s">
        <v>40</v>
      </c>
      <c r="C496" s="508"/>
      <c r="D496" s="508"/>
      <c r="E496" s="507"/>
      <c r="F496" s="89" t="s">
        <v>323</v>
      </c>
      <c r="G496" s="3">
        <f>SUM(G497:G501)</f>
        <v>530623.9</v>
      </c>
      <c r="H496" s="3">
        <f t="shared" ref="H496:N496" si="168">SUM(H497:H501)</f>
        <v>70858</v>
      </c>
      <c r="I496" s="3">
        <f t="shared" si="168"/>
        <v>373704</v>
      </c>
      <c r="J496" s="3">
        <f t="shared" si="168"/>
        <v>18729.699999999997</v>
      </c>
      <c r="K496" s="3">
        <f t="shared" si="168"/>
        <v>144814.19999999998</v>
      </c>
      <c r="L496" s="3">
        <f t="shared" si="168"/>
        <v>43036.899999999994</v>
      </c>
      <c r="M496" s="3">
        <f t="shared" si="168"/>
        <v>11945.699999999999</v>
      </c>
      <c r="N496" s="3">
        <f t="shared" si="168"/>
        <v>9091.4</v>
      </c>
      <c r="O496" s="3"/>
    </row>
    <row r="497" spans="1:15" ht="32.25" customHeight="1">
      <c r="A497" s="507"/>
      <c r="B497" s="508"/>
      <c r="C497" s="508"/>
      <c r="D497" s="508"/>
      <c r="E497" s="507"/>
      <c r="F497" s="89">
        <v>2013</v>
      </c>
      <c r="G497" s="3">
        <f>G401+G431+G461+G491</f>
        <v>19531.900000000001</v>
      </c>
      <c r="H497" s="3">
        <f t="shared" ref="H497:N497" si="169">H401+H431+H461+H491</f>
        <v>16257</v>
      </c>
      <c r="I497" s="3">
        <f t="shared" si="169"/>
        <v>10294</v>
      </c>
      <c r="J497" s="3">
        <f t="shared" si="169"/>
        <v>8431</v>
      </c>
      <c r="K497" s="3">
        <f t="shared" si="169"/>
        <v>7753.4</v>
      </c>
      <c r="L497" s="3">
        <f t="shared" si="169"/>
        <v>5839</v>
      </c>
      <c r="M497" s="3">
        <f t="shared" si="169"/>
        <v>1484.5</v>
      </c>
      <c r="N497" s="3">
        <f t="shared" si="169"/>
        <v>1987</v>
      </c>
      <c r="O497" s="3"/>
    </row>
    <row r="498" spans="1:15" ht="30.75" customHeight="1">
      <c r="A498" s="507"/>
      <c r="B498" s="508"/>
      <c r="C498" s="508"/>
      <c r="D498" s="508"/>
      <c r="E498" s="507"/>
      <c r="F498" s="89">
        <v>2014</v>
      </c>
      <c r="G498" s="3">
        <f>G402+G432+G462+G486+G492</f>
        <v>106400.5</v>
      </c>
      <c r="H498" s="3">
        <f t="shared" ref="H498:N501" si="170">H402+H432+H462+H486+H492</f>
        <v>10681.5</v>
      </c>
      <c r="I498" s="3">
        <f t="shared" si="170"/>
        <v>63000</v>
      </c>
      <c r="J498" s="3">
        <f t="shared" si="170"/>
        <v>2600</v>
      </c>
      <c r="K498" s="3">
        <f t="shared" si="170"/>
        <v>39321.199999999997</v>
      </c>
      <c r="L498" s="3">
        <f t="shared" si="170"/>
        <v>6846.5</v>
      </c>
      <c r="M498" s="3">
        <f t="shared" si="170"/>
        <v>4079.2999999999997</v>
      </c>
      <c r="N498" s="3">
        <f t="shared" si="170"/>
        <v>1235</v>
      </c>
      <c r="O498" s="3"/>
    </row>
    <row r="499" spans="1:15" ht="36.75" customHeight="1">
      <c r="A499" s="507"/>
      <c r="B499" s="508"/>
      <c r="C499" s="508"/>
      <c r="D499" s="508"/>
      <c r="E499" s="507"/>
      <c r="F499" s="89">
        <v>2015</v>
      </c>
      <c r="G499" s="3">
        <f>G403+G433+G463+G487+G493</f>
        <v>198667.80000000002</v>
      </c>
      <c r="H499" s="3">
        <f t="shared" si="170"/>
        <v>8016.9000000000005</v>
      </c>
      <c r="I499" s="3">
        <f t="shared" si="170"/>
        <v>151500</v>
      </c>
      <c r="J499" s="3">
        <f t="shared" si="170"/>
        <v>956.3</v>
      </c>
      <c r="K499" s="3">
        <f t="shared" si="170"/>
        <v>45481.3</v>
      </c>
      <c r="L499" s="3">
        <f t="shared" si="170"/>
        <v>5854.2999999999993</v>
      </c>
      <c r="M499" s="3">
        <f t="shared" si="170"/>
        <v>1686.5</v>
      </c>
      <c r="N499" s="3">
        <f t="shared" si="170"/>
        <v>1206.3</v>
      </c>
      <c r="O499" s="3"/>
    </row>
    <row r="500" spans="1:15" ht="38.25" customHeight="1">
      <c r="A500" s="507"/>
      <c r="B500" s="508"/>
      <c r="C500" s="508"/>
      <c r="D500" s="508"/>
      <c r="E500" s="507"/>
      <c r="F500" s="89">
        <v>2016</v>
      </c>
      <c r="G500" s="3">
        <f>G404+G434+G464+G488+G494</f>
        <v>166177.29999999999</v>
      </c>
      <c r="H500" s="3">
        <f t="shared" si="170"/>
        <v>23974.7</v>
      </c>
      <c r="I500" s="3">
        <f t="shared" si="170"/>
        <v>127720</v>
      </c>
      <c r="J500" s="3">
        <f t="shared" si="170"/>
        <v>6661.4</v>
      </c>
      <c r="K500" s="3">
        <f t="shared" si="170"/>
        <v>36506</v>
      </c>
      <c r="L500" s="3">
        <f t="shared" si="170"/>
        <v>15363.3</v>
      </c>
      <c r="M500" s="3">
        <f t="shared" si="170"/>
        <v>1791.3</v>
      </c>
      <c r="N500" s="3">
        <f t="shared" si="170"/>
        <v>1950</v>
      </c>
      <c r="O500" s="3"/>
    </row>
    <row r="501" spans="1:15" ht="30.75" customHeight="1">
      <c r="A501" s="377"/>
      <c r="B501" s="379"/>
      <c r="C501" s="379"/>
      <c r="D501" s="379"/>
      <c r="E501" s="377"/>
      <c r="F501" s="89">
        <v>2017</v>
      </c>
      <c r="G501" s="3">
        <f>G405+G435+G465+G489+G495</f>
        <v>39846.400000000001</v>
      </c>
      <c r="H501" s="3">
        <f t="shared" si="170"/>
        <v>11927.900000000001</v>
      </c>
      <c r="I501" s="3">
        <f t="shared" si="170"/>
        <v>21190</v>
      </c>
      <c r="J501" s="3">
        <f t="shared" si="170"/>
        <v>81</v>
      </c>
      <c r="K501" s="3">
        <f t="shared" si="170"/>
        <v>15752.3</v>
      </c>
      <c r="L501" s="3">
        <f t="shared" si="170"/>
        <v>9133.7999999999993</v>
      </c>
      <c r="M501" s="3">
        <f t="shared" si="170"/>
        <v>2904.1</v>
      </c>
      <c r="N501" s="3">
        <f t="shared" si="170"/>
        <v>2713.1</v>
      </c>
      <c r="O501" s="3"/>
    </row>
    <row r="502" spans="1:15" ht="30" customHeight="1">
      <c r="A502" s="521" t="s">
        <v>289</v>
      </c>
      <c r="B502" s="522"/>
      <c r="C502" s="522"/>
      <c r="D502" s="522"/>
      <c r="E502" s="522"/>
      <c r="F502" s="522"/>
      <c r="G502" s="522"/>
      <c r="H502" s="522"/>
      <c r="I502" s="522"/>
      <c r="J502" s="522"/>
      <c r="K502" s="522"/>
      <c r="L502" s="522"/>
      <c r="M502" s="522"/>
      <c r="N502" s="522"/>
      <c r="O502" s="522"/>
    </row>
    <row r="503" spans="1:15" ht="33" customHeight="1">
      <c r="A503" s="516" t="s">
        <v>290</v>
      </c>
      <c r="B503" s="395" t="s">
        <v>42</v>
      </c>
      <c r="C503" s="396"/>
      <c r="D503" s="397"/>
      <c r="E503" s="516" t="s">
        <v>41</v>
      </c>
      <c r="F503" s="161" t="s">
        <v>323</v>
      </c>
      <c r="G503" s="57">
        <f>SUM(G504:G508)</f>
        <v>82246</v>
      </c>
      <c r="H503" s="57">
        <f t="shared" ref="H503:N503" si="171">SUM(H504:H508)</f>
        <v>46334.6</v>
      </c>
      <c r="I503" s="57">
        <f t="shared" si="171"/>
        <v>69940</v>
      </c>
      <c r="J503" s="57">
        <f t="shared" si="171"/>
        <v>34575</v>
      </c>
      <c r="K503" s="57">
        <f t="shared" si="171"/>
        <v>12306</v>
      </c>
      <c r="L503" s="57">
        <f t="shared" si="171"/>
        <v>10659.6</v>
      </c>
      <c r="M503" s="57">
        <f t="shared" si="171"/>
        <v>0</v>
      </c>
      <c r="N503" s="57">
        <f t="shared" si="171"/>
        <v>1100</v>
      </c>
      <c r="O503" s="56"/>
    </row>
    <row r="504" spans="1:15" ht="374.25" customHeight="1">
      <c r="A504" s="517"/>
      <c r="B504" s="518"/>
      <c r="C504" s="519"/>
      <c r="D504" s="520"/>
      <c r="E504" s="517"/>
      <c r="F504" s="54">
        <v>2013</v>
      </c>
      <c r="G504" s="57">
        <f t="shared" ref="G504:H508" si="172">I504+K504+M504</f>
        <v>16380</v>
      </c>
      <c r="H504" s="57">
        <f t="shared" si="172"/>
        <v>5664</v>
      </c>
      <c r="I504" s="57">
        <v>13880</v>
      </c>
      <c r="J504" s="57">
        <v>1050</v>
      </c>
      <c r="K504" s="57">
        <v>2500</v>
      </c>
      <c r="L504" s="57">
        <v>4614</v>
      </c>
      <c r="M504" s="57">
        <v>0</v>
      </c>
      <c r="N504" s="57">
        <v>0</v>
      </c>
      <c r="O504" s="189" t="s">
        <v>488</v>
      </c>
    </row>
    <row r="505" spans="1:15" ht="305.25" customHeight="1">
      <c r="A505" s="517"/>
      <c r="B505" s="518"/>
      <c r="C505" s="519"/>
      <c r="D505" s="520"/>
      <c r="E505" s="517"/>
      <c r="F505" s="190">
        <v>2014</v>
      </c>
      <c r="G505" s="57">
        <f t="shared" si="172"/>
        <v>16816</v>
      </c>
      <c r="H505" s="57">
        <f t="shared" si="172"/>
        <v>15570</v>
      </c>
      <c r="I505" s="191">
        <v>14300</v>
      </c>
      <c r="J505" s="57">
        <v>12251</v>
      </c>
      <c r="K505" s="191">
        <v>2516</v>
      </c>
      <c r="L505" s="56">
        <v>2219</v>
      </c>
      <c r="M505" s="192">
        <v>0</v>
      </c>
      <c r="N505" s="192">
        <v>1100</v>
      </c>
      <c r="O505" s="193" t="s">
        <v>489</v>
      </c>
    </row>
    <row r="506" spans="1:15" ht="192" customHeight="1">
      <c r="A506" s="371"/>
      <c r="B506" s="486"/>
      <c r="C506" s="492"/>
      <c r="D506" s="488"/>
      <c r="E506" s="371"/>
      <c r="F506" s="190">
        <v>2015</v>
      </c>
      <c r="G506" s="57">
        <f t="shared" si="172"/>
        <v>20600</v>
      </c>
      <c r="H506" s="57">
        <f t="shared" si="172"/>
        <v>359</v>
      </c>
      <c r="I506" s="57">
        <v>17460</v>
      </c>
      <c r="J506" s="57">
        <v>0</v>
      </c>
      <c r="K506" s="57">
        <v>3140</v>
      </c>
      <c r="L506" s="57">
        <v>359</v>
      </c>
      <c r="M506" s="57">
        <v>0</v>
      </c>
      <c r="N506" s="57">
        <v>0</v>
      </c>
      <c r="O506" s="188" t="s">
        <v>651</v>
      </c>
    </row>
    <row r="507" spans="1:15" ht="262.5" customHeight="1">
      <c r="A507" s="371"/>
      <c r="B507" s="486"/>
      <c r="C507" s="492"/>
      <c r="D507" s="488"/>
      <c r="E507" s="371"/>
      <c r="F507" s="190">
        <v>2016</v>
      </c>
      <c r="G507" s="57">
        <f t="shared" si="172"/>
        <v>18650</v>
      </c>
      <c r="H507" s="57">
        <f t="shared" si="172"/>
        <v>16701</v>
      </c>
      <c r="I507" s="57">
        <v>16200</v>
      </c>
      <c r="J507" s="57">
        <v>15031</v>
      </c>
      <c r="K507" s="57">
        <v>2450</v>
      </c>
      <c r="L507" s="57">
        <v>1670</v>
      </c>
      <c r="M507" s="57">
        <v>0</v>
      </c>
      <c r="N507" s="57">
        <v>0</v>
      </c>
      <c r="O507" s="188" t="s">
        <v>1107</v>
      </c>
    </row>
    <row r="508" spans="1:15" ht="409.5" customHeight="1">
      <c r="A508" s="401"/>
      <c r="B508" s="405"/>
      <c r="C508" s="406"/>
      <c r="D508" s="407"/>
      <c r="E508" s="401"/>
      <c r="F508" s="62">
        <v>2017</v>
      </c>
      <c r="G508" s="63">
        <f t="shared" si="172"/>
        <v>9800</v>
      </c>
      <c r="H508" s="63">
        <f>J508+L508+N508</f>
        <v>8040.6</v>
      </c>
      <c r="I508" s="56">
        <v>8100</v>
      </c>
      <c r="J508" s="187">
        <v>6243</v>
      </c>
      <c r="K508" s="185">
        <v>1700</v>
      </c>
      <c r="L508" s="201">
        <v>1797.6</v>
      </c>
      <c r="M508" s="202">
        <v>0</v>
      </c>
      <c r="N508" s="186">
        <v>0</v>
      </c>
      <c r="O508" s="188" t="s">
        <v>1309</v>
      </c>
    </row>
    <row r="509" spans="1:15" s="4" customFormat="1" ht="22.5" customHeight="1">
      <c r="A509" s="408" t="s">
        <v>291</v>
      </c>
      <c r="B509" s="395" t="s">
        <v>292</v>
      </c>
      <c r="C509" s="396"/>
      <c r="D509" s="397"/>
      <c r="E509" s="408" t="s">
        <v>217</v>
      </c>
      <c r="F509" s="54" t="s">
        <v>323</v>
      </c>
      <c r="G509" s="57">
        <f>SUM(G510:G514)</f>
        <v>1060250</v>
      </c>
      <c r="H509" s="57">
        <f t="shared" ref="H509:N509" si="173">SUM(H510:H514)</f>
        <v>13450</v>
      </c>
      <c r="I509" s="57">
        <f t="shared" si="173"/>
        <v>450000</v>
      </c>
      <c r="J509" s="57">
        <f t="shared" si="173"/>
        <v>0</v>
      </c>
      <c r="K509" s="57">
        <f t="shared" si="173"/>
        <v>50000</v>
      </c>
      <c r="L509" s="57">
        <f t="shared" si="173"/>
        <v>0</v>
      </c>
      <c r="M509" s="57">
        <f t="shared" si="173"/>
        <v>550250</v>
      </c>
      <c r="N509" s="57">
        <f t="shared" si="173"/>
        <v>13450</v>
      </c>
      <c r="O509" s="57"/>
    </row>
    <row r="510" spans="1:15" s="4" customFormat="1" ht="22.5" customHeight="1">
      <c r="A510" s="509"/>
      <c r="B510" s="518"/>
      <c r="C510" s="519"/>
      <c r="D510" s="520"/>
      <c r="E510" s="509"/>
      <c r="F510" s="54">
        <v>2013</v>
      </c>
      <c r="G510" s="57">
        <f>G516+G522+G528+G534+G540+G546+G552</f>
        <v>213450</v>
      </c>
      <c r="H510" s="57">
        <f t="shared" ref="H510:N510" si="174">H516+H522+H528+H534+H540+H546+H552</f>
        <v>13450</v>
      </c>
      <c r="I510" s="57">
        <f t="shared" si="174"/>
        <v>90000</v>
      </c>
      <c r="J510" s="57">
        <f t="shared" si="174"/>
        <v>0</v>
      </c>
      <c r="K510" s="57">
        <f t="shared" si="174"/>
        <v>10000</v>
      </c>
      <c r="L510" s="57">
        <f t="shared" si="174"/>
        <v>0</v>
      </c>
      <c r="M510" s="57">
        <f t="shared" si="174"/>
        <v>113450</v>
      </c>
      <c r="N510" s="57">
        <f t="shared" si="174"/>
        <v>13450</v>
      </c>
      <c r="O510" s="57"/>
    </row>
    <row r="511" spans="1:15" s="4" customFormat="1" ht="22.5" customHeight="1">
      <c r="A511" s="509"/>
      <c r="B511" s="518"/>
      <c r="C511" s="519"/>
      <c r="D511" s="520"/>
      <c r="E511" s="509"/>
      <c r="F511" s="54">
        <v>2014</v>
      </c>
      <c r="G511" s="57">
        <f>G517+G523+G529+G535+G541+G547+G553</f>
        <v>226800</v>
      </c>
      <c r="H511" s="57">
        <f t="shared" ref="H511:N512" si="175">H517+H523+H535+H541+H547+H553</f>
        <v>0</v>
      </c>
      <c r="I511" s="57">
        <f t="shared" si="175"/>
        <v>90000</v>
      </c>
      <c r="J511" s="57">
        <f t="shared" si="175"/>
        <v>0</v>
      </c>
      <c r="K511" s="57">
        <f t="shared" si="175"/>
        <v>10000</v>
      </c>
      <c r="L511" s="57">
        <f t="shared" si="175"/>
        <v>0</v>
      </c>
      <c r="M511" s="57">
        <f t="shared" si="175"/>
        <v>126800</v>
      </c>
      <c r="N511" s="57">
        <f t="shared" si="175"/>
        <v>0</v>
      </c>
      <c r="O511" s="57"/>
    </row>
    <row r="512" spans="1:15" s="4" customFormat="1" ht="19.5" customHeight="1">
      <c r="A512" s="371"/>
      <c r="B512" s="486"/>
      <c r="C512" s="492"/>
      <c r="D512" s="488"/>
      <c r="E512" s="371"/>
      <c r="F512" s="54">
        <v>2015</v>
      </c>
      <c r="G512" s="57">
        <f>G518+G524+G530+G536+G542+G548+G554</f>
        <v>200000</v>
      </c>
      <c r="H512" s="57">
        <f t="shared" si="175"/>
        <v>0</v>
      </c>
      <c r="I512" s="57">
        <f t="shared" si="175"/>
        <v>90000</v>
      </c>
      <c r="J512" s="57">
        <f t="shared" si="175"/>
        <v>0</v>
      </c>
      <c r="K512" s="57">
        <f t="shared" si="175"/>
        <v>10000</v>
      </c>
      <c r="L512" s="57">
        <f t="shared" si="175"/>
        <v>0</v>
      </c>
      <c r="M512" s="57">
        <f t="shared" si="175"/>
        <v>100000</v>
      </c>
      <c r="N512" s="57">
        <f t="shared" si="175"/>
        <v>0</v>
      </c>
      <c r="O512" s="57"/>
    </row>
    <row r="513" spans="1:15" s="4" customFormat="1" ht="20.25" customHeight="1">
      <c r="A513" s="371"/>
      <c r="B513" s="486"/>
      <c r="C513" s="492"/>
      <c r="D513" s="488"/>
      <c r="E513" s="371"/>
      <c r="F513" s="190">
        <v>2016</v>
      </c>
      <c r="G513" s="57">
        <f>G520+G526+G531+G538+G544+G550+G556</f>
        <v>210000</v>
      </c>
      <c r="H513" s="57">
        <f t="shared" ref="H513:N513" si="176">H520+H526+H538+H544+H550+H556</f>
        <v>0</v>
      </c>
      <c r="I513" s="57">
        <f t="shared" si="176"/>
        <v>90000</v>
      </c>
      <c r="J513" s="57">
        <f t="shared" si="176"/>
        <v>0</v>
      </c>
      <c r="K513" s="57">
        <f t="shared" si="176"/>
        <v>10000</v>
      </c>
      <c r="L513" s="57">
        <f t="shared" si="176"/>
        <v>0</v>
      </c>
      <c r="M513" s="57">
        <f t="shared" si="176"/>
        <v>100000</v>
      </c>
      <c r="N513" s="57">
        <f t="shared" si="176"/>
        <v>0</v>
      </c>
      <c r="O513" s="188"/>
    </row>
    <row r="514" spans="1:15" s="4" customFormat="1" ht="20.25" customHeight="1">
      <c r="A514" s="401"/>
      <c r="B514" s="405"/>
      <c r="C514" s="406"/>
      <c r="D514" s="407"/>
      <c r="E514" s="401"/>
      <c r="F514" s="190">
        <v>2017</v>
      </c>
      <c r="G514" s="57">
        <f>G520+G526+G532+G538+G544+G550+G556</f>
        <v>210000</v>
      </c>
      <c r="H514" s="57">
        <f t="shared" ref="H514:N514" si="177">H520+H526+H532+H538+H544+H550+H556</f>
        <v>0</v>
      </c>
      <c r="I514" s="57">
        <f t="shared" si="177"/>
        <v>90000</v>
      </c>
      <c r="J514" s="57">
        <f t="shared" si="177"/>
        <v>0</v>
      </c>
      <c r="K514" s="57">
        <f t="shared" si="177"/>
        <v>10000</v>
      </c>
      <c r="L514" s="57">
        <f t="shared" si="177"/>
        <v>0</v>
      </c>
      <c r="M514" s="57">
        <f t="shared" si="177"/>
        <v>110000</v>
      </c>
      <c r="N514" s="57">
        <f t="shared" si="177"/>
        <v>0</v>
      </c>
      <c r="O514" s="188"/>
    </row>
    <row r="515" spans="1:15" ht="20.25" customHeight="1">
      <c r="A515" s="369" t="s">
        <v>293</v>
      </c>
      <c r="B515" s="510" t="s">
        <v>43</v>
      </c>
      <c r="C515" s="511"/>
      <c r="D515" s="512"/>
      <c r="E515" s="374" t="s">
        <v>294</v>
      </c>
      <c r="F515" s="48" t="s">
        <v>323</v>
      </c>
      <c r="G515" s="150">
        <f>SUM(G516:G520)</f>
        <v>500000</v>
      </c>
      <c r="H515" s="150">
        <f t="shared" ref="H515:N515" si="178">SUM(H516:H520)</f>
        <v>0</v>
      </c>
      <c r="I515" s="150">
        <f t="shared" si="178"/>
        <v>0</v>
      </c>
      <c r="J515" s="150">
        <f t="shared" si="178"/>
        <v>0</v>
      </c>
      <c r="K515" s="150">
        <f t="shared" si="178"/>
        <v>0</v>
      </c>
      <c r="L515" s="150">
        <f t="shared" si="178"/>
        <v>0</v>
      </c>
      <c r="M515" s="150">
        <f t="shared" si="178"/>
        <v>500000</v>
      </c>
      <c r="N515" s="150">
        <f t="shared" si="178"/>
        <v>0</v>
      </c>
      <c r="O515" s="150"/>
    </row>
    <row r="516" spans="1:15" ht="46.5" customHeight="1">
      <c r="A516" s="370"/>
      <c r="B516" s="513"/>
      <c r="C516" s="514"/>
      <c r="D516" s="515"/>
      <c r="E516" s="375"/>
      <c r="F516" s="48">
        <v>2013</v>
      </c>
      <c r="G516" s="150">
        <f t="shared" ref="G516:H520" si="179">I516+K516+M516</f>
        <v>100000</v>
      </c>
      <c r="H516" s="49">
        <f t="shared" si="179"/>
        <v>0</v>
      </c>
      <c r="I516" s="150">
        <v>0</v>
      </c>
      <c r="J516" s="150">
        <v>0</v>
      </c>
      <c r="K516" s="150">
        <v>0</v>
      </c>
      <c r="L516" s="150">
        <v>0</v>
      </c>
      <c r="M516" s="150">
        <v>100000</v>
      </c>
      <c r="N516" s="150">
        <v>0</v>
      </c>
      <c r="O516" s="64" t="s">
        <v>349</v>
      </c>
    </row>
    <row r="517" spans="1:15" ht="39" customHeight="1">
      <c r="A517" s="370"/>
      <c r="B517" s="513"/>
      <c r="C517" s="514"/>
      <c r="D517" s="515"/>
      <c r="E517" s="375"/>
      <c r="F517" s="48">
        <v>2014</v>
      </c>
      <c r="G517" s="150">
        <f t="shared" si="179"/>
        <v>100000</v>
      </c>
      <c r="H517" s="49">
        <f t="shared" si="179"/>
        <v>0</v>
      </c>
      <c r="I517" s="150">
        <v>0</v>
      </c>
      <c r="J517" s="150">
        <v>0</v>
      </c>
      <c r="K517" s="150">
        <v>0</v>
      </c>
      <c r="L517" s="150">
        <v>0</v>
      </c>
      <c r="M517" s="150">
        <v>100000</v>
      </c>
      <c r="N517" s="150">
        <v>0</v>
      </c>
      <c r="O517" s="64" t="s">
        <v>349</v>
      </c>
    </row>
    <row r="518" spans="1:15" ht="56.25" customHeight="1">
      <c r="A518" s="371"/>
      <c r="B518" s="486"/>
      <c r="C518" s="492"/>
      <c r="D518" s="488"/>
      <c r="E518" s="371"/>
      <c r="F518" s="48">
        <v>2015</v>
      </c>
      <c r="G518" s="150">
        <f t="shared" si="179"/>
        <v>100000</v>
      </c>
      <c r="H518" s="49">
        <f t="shared" si="179"/>
        <v>0</v>
      </c>
      <c r="I518" s="150">
        <v>0</v>
      </c>
      <c r="J518" s="150">
        <v>0</v>
      </c>
      <c r="K518" s="150">
        <v>0</v>
      </c>
      <c r="L518" s="150">
        <v>0</v>
      </c>
      <c r="M518" s="150">
        <v>100000</v>
      </c>
      <c r="N518" s="150">
        <v>0</v>
      </c>
      <c r="O518" s="64" t="s">
        <v>627</v>
      </c>
    </row>
    <row r="519" spans="1:15" ht="53.25" customHeight="1">
      <c r="A519" s="371"/>
      <c r="B519" s="486"/>
      <c r="C519" s="492"/>
      <c r="D519" s="488"/>
      <c r="E519" s="371"/>
      <c r="F519" s="48">
        <v>2016</v>
      </c>
      <c r="G519" s="150">
        <f t="shared" si="179"/>
        <v>100000</v>
      </c>
      <c r="H519" s="49">
        <f t="shared" si="179"/>
        <v>0</v>
      </c>
      <c r="I519" s="150">
        <v>0</v>
      </c>
      <c r="J519" s="150">
        <v>0</v>
      </c>
      <c r="K519" s="150">
        <v>0</v>
      </c>
      <c r="L519" s="150">
        <v>0</v>
      </c>
      <c r="M519" s="150">
        <v>100000</v>
      </c>
      <c r="N519" s="150">
        <v>0</v>
      </c>
      <c r="O519" s="64" t="s">
        <v>1120</v>
      </c>
    </row>
    <row r="520" spans="1:15" ht="57.75" customHeight="1">
      <c r="A520" s="401"/>
      <c r="B520" s="405"/>
      <c r="C520" s="406"/>
      <c r="D520" s="407"/>
      <c r="E520" s="401"/>
      <c r="F520" s="58">
        <v>2017</v>
      </c>
      <c r="G520" s="61">
        <f t="shared" si="179"/>
        <v>100000</v>
      </c>
      <c r="H520" s="61">
        <f>J520+L520+N520</f>
        <v>0</v>
      </c>
      <c r="I520" s="61">
        <v>0</v>
      </c>
      <c r="J520" s="194">
        <v>0</v>
      </c>
      <c r="K520" s="60">
        <v>0</v>
      </c>
      <c r="L520" s="60">
        <v>0</v>
      </c>
      <c r="M520" s="150">
        <v>100000</v>
      </c>
      <c r="N520" s="60">
        <v>0</v>
      </c>
      <c r="O520" s="64" t="s">
        <v>1195</v>
      </c>
    </row>
    <row r="521" spans="1:15" s="195" customFormat="1" ht="22.5" customHeight="1">
      <c r="A521" s="369" t="s">
        <v>295</v>
      </c>
      <c r="B521" s="510" t="s">
        <v>44</v>
      </c>
      <c r="C521" s="511"/>
      <c r="D521" s="512"/>
      <c r="E521" s="374" t="s">
        <v>296</v>
      </c>
      <c r="F521" s="48" t="s">
        <v>323</v>
      </c>
      <c r="G521" s="150">
        <f>SUM(G522:G526)</f>
        <v>500000</v>
      </c>
      <c r="H521" s="150">
        <f t="shared" ref="H521:N521" si="180">SUM(H522:H526)</f>
        <v>0</v>
      </c>
      <c r="I521" s="150">
        <f t="shared" si="180"/>
        <v>450000</v>
      </c>
      <c r="J521" s="150">
        <f t="shared" si="180"/>
        <v>0</v>
      </c>
      <c r="K521" s="150">
        <f t="shared" si="180"/>
        <v>50000</v>
      </c>
      <c r="L521" s="150">
        <f t="shared" si="180"/>
        <v>0</v>
      </c>
      <c r="M521" s="150">
        <f t="shared" si="180"/>
        <v>0</v>
      </c>
      <c r="N521" s="150">
        <f t="shared" si="180"/>
        <v>0</v>
      </c>
      <c r="O521" s="150"/>
    </row>
    <row r="522" spans="1:15" s="195" customFormat="1" ht="52.5" customHeight="1">
      <c r="A522" s="370"/>
      <c r="B522" s="513"/>
      <c r="C522" s="514"/>
      <c r="D522" s="515"/>
      <c r="E522" s="375"/>
      <c r="F522" s="48">
        <v>2013</v>
      </c>
      <c r="G522" s="150">
        <f t="shared" ref="G522:H526" si="181">I522+K522+M522</f>
        <v>100000</v>
      </c>
      <c r="H522" s="49">
        <f t="shared" si="181"/>
        <v>0</v>
      </c>
      <c r="I522" s="150">
        <v>90000</v>
      </c>
      <c r="J522" s="150">
        <v>0</v>
      </c>
      <c r="K522" s="150">
        <v>10000</v>
      </c>
      <c r="L522" s="150">
        <v>0</v>
      </c>
      <c r="M522" s="150">
        <v>0</v>
      </c>
      <c r="N522" s="150">
        <v>0</v>
      </c>
      <c r="O522" s="64" t="s">
        <v>350</v>
      </c>
    </row>
    <row r="523" spans="1:15" s="195" customFormat="1" ht="75" customHeight="1">
      <c r="A523" s="370"/>
      <c r="B523" s="513"/>
      <c r="C523" s="514"/>
      <c r="D523" s="515"/>
      <c r="E523" s="375"/>
      <c r="F523" s="48">
        <v>2014</v>
      </c>
      <c r="G523" s="150">
        <f t="shared" si="181"/>
        <v>100000</v>
      </c>
      <c r="H523" s="49">
        <f t="shared" si="181"/>
        <v>0</v>
      </c>
      <c r="I523" s="150">
        <v>90000</v>
      </c>
      <c r="J523" s="150">
        <v>0</v>
      </c>
      <c r="K523" s="150">
        <v>10000</v>
      </c>
      <c r="L523" s="150">
        <v>0</v>
      </c>
      <c r="M523" s="150">
        <v>0</v>
      </c>
      <c r="N523" s="150">
        <v>0</v>
      </c>
      <c r="O523" s="64" t="s">
        <v>1304</v>
      </c>
    </row>
    <row r="524" spans="1:15" s="195" customFormat="1" ht="69.75" customHeight="1">
      <c r="A524" s="371"/>
      <c r="B524" s="486"/>
      <c r="C524" s="492"/>
      <c r="D524" s="488"/>
      <c r="E524" s="371"/>
      <c r="F524" s="48">
        <v>2015</v>
      </c>
      <c r="G524" s="150">
        <f t="shared" si="181"/>
        <v>100000</v>
      </c>
      <c r="H524" s="49">
        <f t="shared" si="181"/>
        <v>0</v>
      </c>
      <c r="I524" s="150">
        <v>90000</v>
      </c>
      <c r="J524" s="150">
        <v>0</v>
      </c>
      <c r="K524" s="150">
        <v>10000</v>
      </c>
      <c r="L524" s="150">
        <v>0</v>
      </c>
      <c r="M524" s="48">
        <v>0</v>
      </c>
      <c r="N524" s="150">
        <v>0</v>
      </c>
      <c r="O524" s="64" t="s">
        <v>1304</v>
      </c>
    </row>
    <row r="525" spans="1:15" s="195" customFormat="1" ht="78" customHeight="1">
      <c r="A525" s="371"/>
      <c r="B525" s="486"/>
      <c r="C525" s="492"/>
      <c r="D525" s="488"/>
      <c r="E525" s="371"/>
      <c r="F525" s="48">
        <v>2016</v>
      </c>
      <c r="G525" s="150">
        <f t="shared" si="181"/>
        <v>100000</v>
      </c>
      <c r="H525" s="49">
        <f t="shared" si="181"/>
        <v>0</v>
      </c>
      <c r="I525" s="150">
        <v>90000</v>
      </c>
      <c r="J525" s="150">
        <v>0</v>
      </c>
      <c r="K525" s="48">
        <v>10000</v>
      </c>
      <c r="L525" s="150">
        <v>0</v>
      </c>
      <c r="M525" s="48">
        <v>0</v>
      </c>
      <c r="N525" s="150">
        <v>0</v>
      </c>
      <c r="O525" s="64" t="s">
        <v>1304</v>
      </c>
    </row>
    <row r="526" spans="1:15" s="195" customFormat="1" ht="72.75" customHeight="1">
      <c r="A526" s="371"/>
      <c r="B526" s="486"/>
      <c r="C526" s="492"/>
      <c r="D526" s="488"/>
      <c r="E526" s="371"/>
      <c r="F526" s="65">
        <v>2017</v>
      </c>
      <c r="G526" s="59">
        <f t="shared" si="181"/>
        <v>100000</v>
      </c>
      <c r="H526" s="59">
        <f>J526+L526+N526</f>
        <v>0</v>
      </c>
      <c r="I526" s="49">
        <v>90000</v>
      </c>
      <c r="J526" s="196">
        <v>0</v>
      </c>
      <c r="K526" s="49">
        <v>10000</v>
      </c>
      <c r="L526" s="66">
        <v>0</v>
      </c>
      <c r="M526" s="66">
        <v>0</v>
      </c>
      <c r="N526" s="66">
        <v>0</v>
      </c>
      <c r="O526" s="64" t="s">
        <v>1304</v>
      </c>
    </row>
    <row r="527" spans="1:15" ht="27.75" customHeight="1">
      <c r="A527" s="369" t="s">
        <v>1196</v>
      </c>
      <c r="B527" s="372" t="s">
        <v>1197</v>
      </c>
      <c r="C527" s="372"/>
      <c r="D527" s="372"/>
      <c r="E527" s="374" t="s">
        <v>294</v>
      </c>
      <c r="F527" s="48" t="s">
        <v>323</v>
      </c>
      <c r="G527" s="150">
        <f>SUM(G528:G532)</f>
        <v>20000</v>
      </c>
      <c r="H527" s="150">
        <f t="shared" ref="H527:N527" si="182">SUM(H528:H532)</f>
        <v>0</v>
      </c>
      <c r="I527" s="150">
        <v>0</v>
      </c>
      <c r="J527" s="150">
        <f t="shared" si="182"/>
        <v>0</v>
      </c>
      <c r="K527" s="150">
        <v>0</v>
      </c>
      <c r="L527" s="150">
        <f t="shared" si="182"/>
        <v>0</v>
      </c>
      <c r="M527" s="150">
        <f t="shared" si="182"/>
        <v>20000</v>
      </c>
      <c r="N527" s="197">
        <f t="shared" si="182"/>
        <v>0</v>
      </c>
      <c r="O527" s="198"/>
    </row>
    <row r="528" spans="1:15" ht="24.75" customHeight="1">
      <c r="A528" s="370"/>
      <c r="B528" s="372"/>
      <c r="C528" s="372"/>
      <c r="D528" s="372"/>
      <c r="E528" s="375"/>
      <c r="F528" s="48">
        <v>2013</v>
      </c>
      <c r="G528" s="150">
        <f t="shared" ref="G528:H532" si="183">I528+K528+M528</f>
        <v>0</v>
      </c>
      <c r="H528" s="49">
        <f t="shared" si="183"/>
        <v>0</v>
      </c>
      <c r="I528" s="150">
        <v>0</v>
      </c>
      <c r="J528" s="150">
        <v>0</v>
      </c>
      <c r="K528" s="150">
        <v>0</v>
      </c>
      <c r="L528" s="150">
        <v>0</v>
      </c>
      <c r="M528" s="150">
        <v>0</v>
      </c>
      <c r="N528" s="197">
        <v>0</v>
      </c>
      <c r="O528" s="198"/>
    </row>
    <row r="529" spans="1:15" ht="28.5" customHeight="1">
      <c r="A529" s="370"/>
      <c r="B529" s="372"/>
      <c r="C529" s="372"/>
      <c r="D529" s="372"/>
      <c r="E529" s="375"/>
      <c r="F529" s="48">
        <v>2014</v>
      </c>
      <c r="G529" s="150">
        <f t="shared" si="183"/>
        <v>0</v>
      </c>
      <c r="H529" s="49">
        <f t="shared" si="183"/>
        <v>0</v>
      </c>
      <c r="I529" s="150">
        <v>0</v>
      </c>
      <c r="J529" s="150">
        <v>0</v>
      </c>
      <c r="K529" s="150">
        <v>0</v>
      </c>
      <c r="L529" s="150">
        <v>0</v>
      </c>
      <c r="M529" s="150">
        <v>0</v>
      </c>
      <c r="N529" s="197">
        <v>0</v>
      </c>
      <c r="O529" s="198"/>
    </row>
    <row r="530" spans="1:15" ht="30.75" customHeight="1">
      <c r="A530" s="371"/>
      <c r="B530" s="373"/>
      <c r="C530" s="373"/>
      <c r="D530" s="373"/>
      <c r="E530" s="371"/>
      <c r="F530" s="48">
        <v>2015</v>
      </c>
      <c r="G530" s="150">
        <f t="shared" si="183"/>
        <v>0</v>
      </c>
      <c r="H530" s="49">
        <f t="shared" si="183"/>
        <v>0</v>
      </c>
      <c r="I530" s="150">
        <v>0</v>
      </c>
      <c r="J530" s="150">
        <v>0</v>
      </c>
      <c r="K530" s="150">
        <v>0</v>
      </c>
      <c r="L530" s="150">
        <v>0</v>
      </c>
      <c r="M530" s="48">
        <v>0</v>
      </c>
      <c r="N530" s="197">
        <v>0</v>
      </c>
      <c r="O530" s="198"/>
    </row>
    <row r="531" spans="1:15" ht="48" customHeight="1">
      <c r="A531" s="371"/>
      <c r="B531" s="373"/>
      <c r="C531" s="373"/>
      <c r="D531" s="373"/>
      <c r="E531" s="371"/>
      <c r="F531" s="48">
        <v>2016</v>
      </c>
      <c r="G531" s="150">
        <f t="shared" si="183"/>
        <v>10000</v>
      </c>
      <c r="H531" s="49">
        <f t="shared" si="183"/>
        <v>0</v>
      </c>
      <c r="I531" s="150">
        <v>0</v>
      </c>
      <c r="J531" s="150">
        <v>0</v>
      </c>
      <c r="K531" s="48">
        <v>0</v>
      </c>
      <c r="L531" s="150">
        <v>0</v>
      </c>
      <c r="M531" s="48">
        <v>10000</v>
      </c>
      <c r="N531" s="197">
        <v>0</v>
      </c>
      <c r="O531" s="64" t="s">
        <v>1120</v>
      </c>
    </row>
    <row r="532" spans="1:15" ht="63.75" customHeight="1">
      <c r="A532" s="371"/>
      <c r="B532" s="373"/>
      <c r="C532" s="373"/>
      <c r="D532" s="373"/>
      <c r="E532" s="371"/>
      <c r="F532" s="65">
        <v>2017</v>
      </c>
      <c r="G532" s="59">
        <f t="shared" si="183"/>
        <v>10000</v>
      </c>
      <c r="H532" s="59">
        <f>J532+L532+N532</f>
        <v>0</v>
      </c>
      <c r="I532" s="49">
        <v>0</v>
      </c>
      <c r="J532" s="196">
        <v>0</v>
      </c>
      <c r="K532" s="49">
        <v>0</v>
      </c>
      <c r="L532" s="66">
        <v>0</v>
      </c>
      <c r="M532" s="48">
        <v>10000</v>
      </c>
      <c r="N532" s="199">
        <v>0</v>
      </c>
      <c r="O532" s="64" t="s">
        <v>1195</v>
      </c>
    </row>
    <row r="533" spans="1:15" ht="36.75" customHeight="1">
      <c r="A533" s="376" t="s">
        <v>297</v>
      </c>
      <c r="B533" s="378" t="s">
        <v>298</v>
      </c>
      <c r="C533" s="378"/>
      <c r="D533" s="378"/>
      <c r="E533" s="383" t="s">
        <v>296</v>
      </c>
      <c r="F533" s="157" t="s">
        <v>323</v>
      </c>
      <c r="G533" s="44">
        <f>SUM(G534:G538)</f>
        <v>6720</v>
      </c>
      <c r="H533" s="44">
        <f t="shared" ref="H533:N533" si="184">SUM(H534:H538)</f>
        <v>6720</v>
      </c>
      <c r="I533" s="44">
        <f t="shared" si="184"/>
        <v>0</v>
      </c>
      <c r="J533" s="44">
        <f t="shared" si="184"/>
        <v>0</v>
      </c>
      <c r="K533" s="44">
        <f t="shared" si="184"/>
        <v>0</v>
      </c>
      <c r="L533" s="44">
        <f t="shared" si="184"/>
        <v>0</v>
      </c>
      <c r="M533" s="44">
        <f t="shared" si="184"/>
        <v>6720</v>
      </c>
      <c r="N533" s="44">
        <f t="shared" si="184"/>
        <v>6720</v>
      </c>
      <c r="O533" s="67"/>
    </row>
    <row r="534" spans="1:15" ht="89.25" customHeight="1">
      <c r="A534" s="376"/>
      <c r="B534" s="378"/>
      <c r="C534" s="378"/>
      <c r="D534" s="378"/>
      <c r="E534" s="383"/>
      <c r="F534" s="157">
        <v>2013</v>
      </c>
      <c r="G534" s="44">
        <f t="shared" ref="G534:H538" si="185">I534+K534+M534</f>
        <v>6720</v>
      </c>
      <c r="H534" s="44">
        <f t="shared" si="185"/>
        <v>6720</v>
      </c>
      <c r="I534" s="44">
        <v>0</v>
      </c>
      <c r="J534" s="44">
        <v>0</v>
      </c>
      <c r="K534" s="44">
        <v>0</v>
      </c>
      <c r="L534" s="44">
        <v>0</v>
      </c>
      <c r="M534" s="44">
        <v>6720</v>
      </c>
      <c r="N534" s="44">
        <v>6720</v>
      </c>
      <c r="O534" s="68" t="s">
        <v>351</v>
      </c>
    </row>
    <row r="535" spans="1:15" ht="30" customHeight="1">
      <c r="A535" s="376"/>
      <c r="B535" s="378"/>
      <c r="C535" s="378"/>
      <c r="D535" s="378"/>
      <c r="E535" s="383"/>
      <c r="F535" s="157">
        <v>2014</v>
      </c>
      <c r="G535" s="44">
        <f t="shared" si="185"/>
        <v>0</v>
      </c>
      <c r="H535" s="44">
        <f t="shared" si="185"/>
        <v>0</v>
      </c>
      <c r="I535" s="44">
        <v>0</v>
      </c>
      <c r="J535" s="44">
        <v>0</v>
      </c>
      <c r="K535" s="44">
        <v>0</v>
      </c>
      <c r="L535" s="44">
        <v>0</v>
      </c>
      <c r="M535" s="44">
        <v>0</v>
      </c>
      <c r="N535" s="44">
        <v>0</v>
      </c>
      <c r="O535" s="69" t="s">
        <v>1121</v>
      </c>
    </row>
    <row r="536" spans="1:15" ht="28.5" customHeight="1">
      <c r="A536" s="377"/>
      <c r="B536" s="379"/>
      <c r="C536" s="379"/>
      <c r="D536" s="379"/>
      <c r="E536" s="377"/>
      <c r="F536" s="157">
        <v>2015</v>
      </c>
      <c r="G536" s="44">
        <f t="shared" si="185"/>
        <v>0</v>
      </c>
      <c r="H536" s="44">
        <f t="shared" si="185"/>
        <v>0</v>
      </c>
      <c r="I536" s="44">
        <v>0</v>
      </c>
      <c r="J536" s="44">
        <v>0</v>
      </c>
      <c r="K536" s="44">
        <v>0</v>
      </c>
      <c r="L536" s="44">
        <v>0</v>
      </c>
      <c r="M536" s="44">
        <v>0</v>
      </c>
      <c r="N536" s="44">
        <v>0</v>
      </c>
      <c r="O536" s="69" t="s">
        <v>1121</v>
      </c>
    </row>
    <row r="537" spans="1:15" ht="35.25" customHeight="1">
      <c r="A537" s="377"/>
      <c r="B537" s="379"/>
      <c r="C537" s="379"/>
      <c r="D537" s="379"/>
      <c r="E537" s="377"/>
      <c r="F537" s="157">
        <v>2016</v>
      </c>
      <c r="G537" s="44">
        <f t="shared" si="185"/>
        <v>0</v>
      </c>
      <c r="H537" s="44">
        <f t="shared" si="185"/>
        <v>0</v>
      </c>
      <c r="I537" s="44">
        <v>0</v>
      </c>
      <c r="J537" s="44">
        <v>0</v>
      </c>
      <c r="K537" s="44">
        <v>0</v>
      </c>
      <c r="L537" s="44">
        <v>0</v>
      </c>
      <c r="M537" s="44">
        <v>0</v>
      </c>
      <c r="N537" s="44">
        <v>0</v>
      </c>
      <c r="O537" s="69" t="s">
        <v>1121</v>
      </c>
    </row>
    <row r="538" spans="1:15" ht="36.75" hidden="1" customHeight="1">
      <c r="A538" s="377"/>
      <c r="B538" s="379"/>
      <c r="C538" s="379"/>
      <c r="D538" s="379"/>
      <c r="E538" s="377"/>
      <c r="F538" s="24">
        <v>2017</v>
      </c>
      <c r="G538" s="22">
        <f t="shared" si="185"/>
        <v>0</v>
      </c>
      <c r="H538" s="22">
        <f>J538+L538+N538</f>
        <v>0</v>
      </c>
      <c r="I538" s="22">
        <v>0</v>
      </c>
      <c r="J538" s="70">
        <v>0</v>
      </c>
      <c r="K538" s="71">
        <v>0</v>
      </c>
      <c r="L538" s="71">
        <v>0</v>
      </c>
      <c r="M538" s="71">
        <v>0</v>
      </c>
      <c r="N538" s="71">
        <v>0</v>
      </c>
      <c r="O538" s="69" t="s">
        <v>1121</v>
      </c>
    </row>
    <row r="539" spans="1:15" ht="31.5" customHeight="1">
      <c r="A539" s="322" t="s">
        <v>299</v>
      </c>
      <c r="B539" s="384" t="s">
        <v>300</v>
      </c>
      <c r="C539" s="385"/>
      <c r="D539" s="386"/>
      <c r="E539" s="390" t="s">
        <v>296</v>
      </c>
      <c r="F539" s="157" t="s">
        <v>323</v>
      </c>
      <c r="G539" s="44">
        <f>SUM(G540:G544)</f>
        <v>6730</v>
      </c>
      <c r="H539" s="44">
        <f t="shared" ref="H539:N539" si="186">SUM(H540:H544)</f>
        <v>6730</v>
      </c>
      <c r="I539" s="44">
        <f t="shared" si="186"/>
        <v>0</v>
      </c>
      <c r="J539" s="44">
        <f t="shared" si="186"/>
        <v>0</v>
      </c>
      <c r="K539" s="44">
        <f t="shared" si="186"/>
        <v>0</v>
      </c>
      <c r="L539" s="44">
        <f t="shared" si="186"/>
        <v>0</v>
      </c>
      <c r="M539" s="44">
        <f t="shared" si="186"/>
        <v>6730</v>
      </c>
      <c r="N539" s="44">
        <f t="shared" si="186"/>
        <v>6730</v>
      </c>
      <c r="O539" s="44"/>
    </row>
    <row r="540" spans="1:15" ht="99" customHeight="1">
      <c r="A540" s="353"/>
      <c r="B540" s="387"/>
      <c r="C540" s="388"/>
      <c r="D540" s="389"/>
      <c r="E540" s="391"/>
      <c r="F540" s="157">
        <v>2013</v>
      </c>
      <c r="G540" s="44">
        <f t="shared" ref="G540:H544" si="187">I540+K540+M540</f>
        <v>6730</v>
      </c>
      <c r="H540" s="167">
        <f t="shared" si="187"/>
        <v>6730</v>
      </c>
      <c r="I540" s="44">
        <v>0</v>
      </c>
      <c r="J540" s="44">
        <v>0</v>
      </c>
      <c r="K540" s="44">
        <v>0</v>
      </c>
      <c r="L540" s="44">
        <v>0</v>
      </c>
      <c r="M540" s="44">
        <v>6730</v>
      </c>
      <c r="N540" s="44">
        <v>6730</v>
      </c>
      <c r="O540" s="17" t="s">
        <v>351</v>
      </c>
    </row>
    <row r="541" spans="1:15" ht="28.5" customHeight="1">
      <c r="A541" s="353"/>
      <c r="B541" s="387"/>
      <c r="C541" s="388"/>
      <c r="D541" s="389"/>
      <c r="E541" s="391"/>
      <c r="F541" s="157">
        <v>2014</v>
      </c>
      <c r="G541" s="44">
        <f t="shared" si="187"/>
        <v>0</v>
      </c>
      <c r="H541" s="167">
        <f t="shared" si="187"/>
        <v>0</v>
      </c>
      <c r="I541" s="44">
        <v>0</v>
      </c>
      <c r="J541" s="44">
        <v>0</v>
      </c>
      <c r="K541" s="44">
        <v>0</v>
      </c>
      <c r="L541" s="44">
        <v>0</v>
      </c>
      <c r="M541" s="44">
        <v>0</v>
      </c>
      <c r="N541" s="44">
        <v>0</v>
      </c>
      <c r="O541" s="10" t="s">
        <v>1121</v>
      </c>
    </row>
    <row r="542" spans="1:15" ht="28.5" customHeight="1">
      <c r="A542" s="329"/>
      <c r="B542" s="336"/>
      <c r="C542" s="337"/>
      <c r="D542" s="338"/>
      <c r="E542" s="329"/>
      <c r="F542" s="157">
        <v>2015</v>
      </c>
      <c r="G542" s="44">
        <f t="shared" si="187"/>
        <v>0</v>
      </c>
      <c r="H542" s="167">
        <f t="shared" si="187"/>
        <v>0</v>
      </c>
      <c r="I542" s="44">
        <v>0</v>
      </c>
      <c r="J542" s="44">
        <v>0</v>
      </c>
      <c r="K542" s="44">
        <v>0</v>
      </c>
      <c r="L542" s="44">
        <v>0</v>
      </c>
      <c r="M542" s="44">
        <v>0</v>
      </c>
      <c r="N542" s="44">
        <v>0</v>
      </c>
      <c r="O542" s="10" t="s">
        <v>1121</v>
      </c>
    </row>
    <row r="543" spans="1:15" ht="28.5" customHeight="1">
      <c r="A543" s="329"/>
      <c r="B543" s="336"/>
      <c r="C543" s="337"/>
      <c r="D543" s="338"/>
      <c r="E543" s="329"/>
      <c r="F543" s="157">
        <v>2016</v>
      </c>
      <c r="G543" s="44">
        <f t="shared" si="187"/>
        <v>0</v>
      </c>
      <c r="H543" s="167">
        <f t="shared" si="187"/>
        <v>0</v>
      </c>
      <c r="I543" s="44">
        <v>0</v>
      </c>
      <c r="J543" s="44">
        <v>0</v>
      </c>
      <c r="K543" s="44">
        <v>0</v>
      </c>
      <c r="L543" s="44">
        <v>0</v>
      </c>
      <c r="M543" s="44">
        <v>0</v>
      </c>
      <c r="N543" s="44">
        <v>0</v>
      </c>
      <c r="O543" s="10" t="s">
        <v>1121</v>
      </c>
    </row>
    <row r="544" spans="1:15" ht="27.75" customHeight="1">
      <c r="A544" s="323"/>
      <c r="B544" s="339"/>
      <c r="C544" s="340"/>
      <c r="D544" s="341"/>
      <c r="E544" s="323"/>
      <c r="F544" s="24">
        <v>2017</v>
      </c>
      <c r="G544" s="27">
        <f t="shared" si="187"/>
        <v>0</v>
      </c>
      <c r="H544" s="27">
        <f>J544+L544+N544</f>
        <v>0</v>
      </c>
      <c r="I544" s="27">
        <v>0</v>
      </c>
      <c r="J544" s="46">
        <v>0</v>
      </c>
      <c r="K544" s="28">
        <v>0</v>
      </c>
      <c r="L544" s="28">
        <v>0</v>
      </c>
      <c r="M544" s="28">
        <v>0</v>
      </c>
      <c r="N544" s="28">
        <v>0</v>
      </c>
      <c r="O544" s="10" t="s">
        <v>1121</v>
      </c>
    </row>
    <row r="545" spans="1:15" ht="34.5" customHeight="1">
      <c r="A545" s="322" t="s">
        <v>301</v>
      </c>
      <c r="B545" s="384" t="s">
        <v>302</v>
      </c>
      <c r="C545" s="385"/>
      <c r="D545" s="386"/>
      <c r="E545" s="390" t="s">
        <v>303</v>
      </c>
      <c r="F545" s="157" t="s">
        <v>323</v>
      </c>
      <c r="G545" s="44">
        <f>SUM(G546:G550)</f>
        <v>11310</v>
      </c>
      <c r="H545" s="44">
        <f t="shared" ref="H545:N545" si="188">SUM(H546:H550)</f>
        <v>0</v>
      </c>
      <c r="I545" s="44">
        <f t="shared" si="188"/>
        <v>0</v>
      </c>
      <c r="J545" s="44">
        <f t="shared" si="188"/>
        <v>0</v>
      </c>
      <c r="K545" s="44">
        <f t="shared" si="188"/>
        <v>0</v>
      </c>
      <c r="L545" s="44">
        <f t="shared" si="188"/>
        <v>0</v>
      </c>
      <c r="M545" s="44">
        <f t="shared" si="188"/>
        <v>11310</v>
      </c>
      <c r="N545" s="44">
        <f t="shared" si="188"/>
        <v>0</v>
      </c>
      <c r="O545" s="44"/>
    </row>
    <row r="546" spans="1:15" ht="36.75" customHeight="1">
      <c r="A546" s="353"/>
      <c r="B546" s="387"/>
      <c r="C546" s="388"/>
      <c r="D546" s="389"/>
      <c r="E546" s="391"/>
      <c r="F546" s="157">
        <v>2013</v>
      </c>
      <c r="G546" s="44">
        <f t="shared" ref="G546:H550" si="189">I546+K546+M546</f>
        <v>0</v>
      </c>
      <c r="H546" s="167">
        <f t="shared" si="189"/>
        <v>0</v>
      </c>
      <c r="I546" s="44">
        <v>0</v>
      </c>
      <c r="J546" s="44">
        <v>0</v>
      </c>
      <c r="K546" s="44">
        <v>0</v>
      </c>
      <c r="L546" s="44">
        <v>0</v>
      </c>
      <c r="M546" s="44">
        <v>0</v>
      </c>
      <c r="N546" s="44">
        <v>0</v>
      </c>
      <c r="O546" s="44"/>
    </row>
    <row r="547" spans="1:15" ht="50.25" customHeight="1">
      <c r="A547" s="353"/>
      <c r="B547" s="387"/>
      <c r="C547" s="388"/>
      <c r="D547" s="389"/>
      <c r="E547" s="391"/>
      <c r="F547" s="157">
        <v>2014</v>
      </c>
      <c r="G547" s="44">
        <f t="shared" si="189"/>
        <v>11310</v>
      </c>
      <c r="H547" s="167">
        <f t="shared" si="189"/>
        <v>0</v>
      </c>
      <c r="I547" s="44">
        <v>0</v>
      </c>
      <c r="J547" s="44">
        <v>0</v>
      </c>
      <c r="K547" s="44">
        <v>0</v>
      </c>
      <c r="L547" s="44">
        <v>0</v>
      </c>
      <c r="M547" s="44">
        <v>11310</v>
      </c>
      <c r="N547" s="44">
        <v>0</v>
      </c>
      <c r="O547" s="10" t="s">
        <v>404</v>
      </c>
    </row>
    <row r="548" spans="1:15" ht="53.25" customHeight="1">
      <c r="A548" s="329"/>
      <c r="B548" s="336"/>
      <c r="C548" s="337"/>
      <c r="D548" s="338"/>
      <c r="E548" s="329"/>
      <c r="F548" s="157">
        <v>2015</v>
      </c>
      <c r="G548" s="44">
        <f t="shared" si="189"/>
        <v>0</v>
      </c>
      <c r="H548" s="167">
        <f t="shared" si="189"/>
        <v>0</v>
      </c>
      <c r="I548" s="44">
        <v>0</v>
      </c>
      <c r="J548" s="44">
        <v>0</v>
      </c>
      <c r="K548" s="44">
        <v>0</v>
      </c>
      <c r="L548" s="44">
        <v>0</v>
      </c>
      <c r="M548" s="44">
        <v>0</v>
      </c>
      <c r="N548" s="44">
        <v>0</v>
      </c>
      <c r="O548" s="16" t="s">
        <v>627</v>
      </c>
    </row>
    <row r="549" spans="1:15" ht="59.25" customHeight="1">
      <c r="A549" s="329"/>
      <c r="B549" s="336"/>
      <c r="C549" s="337"/>
      <c r="D549" s="338"/>
      <c r="E549" s="329"/>
      <c r="F549" s="157">
        <v>2016</v>
      </c>
      <c r="G549" s="44">
        <f t="shared" si="189"/>
        <v>0</v>
      </c>
      <c r="H549" s="167">
        <f t="shared" si="189"/>
        <v>0</v>
      </c>
      <c r="I549" s="44">
        <v>0</v>
      </c>
      <c r="J549" s="44">
        <v>0</v>
      </c>
      <c r="K549" s="44">
        <v>0</v>
      </c>
      <c r="L549" s="44">
        <v>0</v>
      </c>
      <c r="M549" s="44">
        <v>0</v>
      </c>
      <c r="N549" s="44">
        <v>0</v>
      </c>
      <c r="O549" s="16" t="s">
        <v>1120</v>
      </c>
    </row>
    <row r="550" spans="1:15" ht="60.75" customHeight="1">
      <c r="A550" s="323"/>
      <c r="B550" s="339"/>
      <c r="C550" s="340"/>
      <c r="D550" s="341"/>
      <c r="E550" s="323"/>
      <c r="F550" s="24">
        <v>2017</v>
      </c>
      <c r="G550" s="27">
        <f t="shared" si="189"/>
        <v>0</v>
      </c>
      <c r="H550" s="27">
        <f>J550+L550+N550</f>
        <v>0</v>
      </c>
      <c r="I550" s="27">
        <v>0</v>
      </c>
      <c r="J550" s="46">
        <v>0</v>
      </c>
      <c r="K550" s="28">
        <v>0</v>
      </c>
      <c r="L550" s="28">
        <v>0</v>
      </c>
      <c r="M550" s="28">
        <v>0</v>
      </c>
      <c r="N550" s="28">
        <v>0</v>
      </c>
      <c r="O550" s="200" t="s">
        <v>1198</v>
      </c>
    </row>
    <row r="551" spans="1:15" ht="30.75" customHeight="1">
      <c r="A551" s="322" t="s">
        <v>304</v>
      </c>
      <c r="B551" s="384" t="s">
        <v>305</v>
      </c>
      <c r="C551" s="385"/>
      <c r="D551" s="386"/>
      <c r="E551" s="390" t="s">
        <v>303</v>
      </c>
      <c r="F551" s="157" t="s">
        <v>323</v>
      </c>
      <c r="G551" s="44">
        <f>SUM(G552:G556)</f>
        <v>15490</v>
      </c>
      <c r="H551" s="44">
        <f t="shared" ref="H551:N551" si="190">SUM(H552:H556)</f>
        <v>0</v>
      </c>
      <c r="I551" s="44">
        <f t="shared" si="190"/>
        <v>0</v>
      </c>
      <c r="J551" s="44">
        <f t="shared" si="190"/>
        <v>0</v>
      </c>
      <c r="K551" s="44">
        <f t="shared" si="190"/>
        <v>0</v>
      </c>
      <c r="L551" s="44">
        <f t="shared" si="190"/>
        <v>0</v>
      </c>
      <c r="M551" s="44">
        <f t="shared" si="190"/>
        <v>15490</v>
      </c>
      <c r="N551" s="44">
        <f t="shared" si="190"/>
        <v>0</v>
      </c>
      <c r="O551" s="44"/>
    </row>
    <row r="552" spans="1:15" ht="32.25" customHeight="1">
      <c r="A552" s="353"/>
      <c r="B552" s="387"/>
      <c r="C552" s="388"/>
      <c r="D552" s="389"/>
      <c r="E552" s="391"/>
      <c r="F552" s="157">
        <v>2013</v>
      </c>
      <c r="G552" s="44">
        <f t="shared" ref="G552:H556" si="191">I552+K552+M552</f>
        <v>0</v>
      </c>
      <c r="H552" s="167">
        <f t="shared" si="191"/>
        <v>0</v>
      </c>
      <c r="I552" s="44">
        <v>0</v>
      </c>
      <c r="J552" s="44">
        <v>0</v>
      </c>
      <c r="K552" s="44">
        <v>0</v>
      </c>
      <c r="L552" s="44">
        <v>0</v>
      </c>
      <c r="M552" s="44">
        <v>0</v>
      </c>
      <c r="N552" s="44">
        <v>0</v>
      </c>
      <c r="O552" s="44"/>
    </row>
    <row r="553" spans="1:15" ht="28.5" hidden="1" customHeight="1">
      <c r="A553" s="353"/>
      <c r="B553" s="387"/>
      <c r="C553" s="388"/>
      <c r="D553" s="389"/>
      <c r="E553" s="391"/>
      <c r="F553" s="157">
        <v>2014</v>
      </c>
      <c r="G553" s="44">
        <f t="shared" si="191"/>
        <v>15490</v>
      </c>
      <c r="H553" s="167">
        <f t="shared" si="191"/>
        <v>0</v>
      </c>
      <c r="I553" s="44">
        <v>0</v>
      </c>
      <c r="J553" s="44">
        <v>0</v>
      </c>
      <c r="K553" s="44">
        <v>0</v>
      </c>
      <c r="L553" s="44">
        <v>0</v>
      </c>
      <c r="M553" s="44">
        <v>15490</v>
      </c>
      <c r="N553" s="44">
        <v>0</v>
      </c>
      <c r="O553" s="10" t="s">
        <v>404</v>
      </c>
    </row>
    <row r="554" spans="1:15" ht="50.25" customHeight="1">
      <c r="A554" s="329"/>
      <c r="B554" s="336"/>
      <c r="C554" s="337"/>
      <c r="D554" s="338"/>
      <c r="E554" s="329"/>
      <c r="F554" s="157">
        <v>2015</v>
      </c>
      <c r="G554" s="44">
        <f t="shared" si="191"/>
        <v>0</v>
      </c>
      <c r="H554" s="167">
        <f t="shared" si="191"/>
        <v>0</v>
      </c>
      <c r="I554" s="44">
        <v>0</v>
      </c>
      <c r="J554" s="44">
        <v>0</v>
      </c>
      <c r="K554" s="44">
        <v>0</v>
      </c>
      <c r="L554" s="44">
        <v>0</v>
      </c>
      <c r="M554" s="44">
        <v>0</v>
      </c>
      <c r="N554" s="44">
        <v>0</v>
      </c>
      <c r="O554" s="16" t="s">
        <v>627</v>
      </c>
    </row>
    <row r="555" spans="1:15" ht="58.5" customHeight="1">
      <c r="A555" s="329"/>
      <c r="B555" s="336"/>
      <c r="C555" s="337"/>
      <c r="D555" s="338"/>
      <c r="E555" s="329"/>
      <c r="F555" s="157">
        <v>2016</v>
      </c>
      <c r="G555" s="44">
        <f t="shared" si="191"/>
        <v>0</v>
      </c>
      <c r="H555" s="167">
        <f t="shared" si="191"/>
        <v>0</v>
      </c>
      <c r="I555" s="44">
        <v>0</v>
      </c>
      <c r="J555" s="44">
        <v>0</v>
      </c>
      <c r="K555" s="44">
        <v>0</v>
      </c>
      <c r="L555" s="44">
        <v>0</v>
      </c>
      <c r="M555" s="44">
        <v>0</v>
      </c>
      <c r="N555" s="44">
        <v>0</v>
      </c>
      <c r="O555" s="16" t="s">
        <v>1120</v>
      </c>
    </row>
    <row r="556" spans="1:15" ht="62.25" customHeight="1">
      <c r="A556" s="323"/>
      <c r="B556" s="339"/>
      <c r="C556" s="340"/>
      <c r="D556" s="341"/>
      <c r="E556" s="323"/>
      <c r="F556" s="24">
        <v>2017</v>
      </c>
      <c r="G556" s="27">
        <f t="shared" si="191"/>
        <v>0</v>
      </c>
      <c r="H556" s="27">
        <f>J556+L556+N556</f>
        <v>0</v>
      </c>
      <c r="I556" s="27">
        <v>0</v>
      </c>
      <c r="J556" s="46">
        <v>0</v>
      </c>
      <c r="K556" s="28">
        <v>0</v>
      </c>
      <c r="L556" s="28">
        <v>0</v>
      </c>
      <c r="M556" s="28">
        <v>0</v>
      </c>
      <c r="N556" s="28">
        <v>0</v>
      </c>
      <c r="O556" s="200" t="s">
        <v>1305</v>
      </c>
    </row>
    <row r="557" spans="1:15" ht="28.5" customHeight="1">
      <c r="A557" s="94"/>
      <c r="B557" s="523" t="s">
        <v>512</v>
      </c>
      <c r="C557" s="524"/>
      <c r="D557" s="525"/>
      <c r="E557" s="94"/>
      <c r="F557" s="48"/>
      <c r="G557" s="150"/>
      <c r="H557" s="49"/>
      <c r="I557" s="150"/>
      <c r="J557" s="150"/>
      <c r="K557" s="150"/>
      <c r="L557" s="150"/>
      <c r="M557" s="150"/>
      <c r="N557" s="150"/>
      <c r="O557" s="64"/>
    </row>
    <row r="558" spans="1:15" ht="86.25" customHeight="1">
      <c r="A558" s="400"/>
      <c r="B558" s="526" t="s">
        <v>696</v>
      </c>
      <c r="C558" s="527"/>
      <c r="D558" s="528"/>
      <c r="E558" s="72" t="s">
        <v>697</v>
      </c>
      <c r="F558" s="48" t="s">
        <v>693</v>
      </c>
      <c r="G558" s="50">
        <f t="shared" ref="G558:H559" si="192">I558+K558+M558</f>
        <v>0</v>
      </c>
      <c r="H558" s="49">
        <f t="shared" si="192"/>
        <v>0</v>
      </c>
      <c r="I558" s="50">
        <v>0</v>
      </c>
      <c r="J558" s="50">
        <v>0</v>
      </c>
      <c r="K558" s="50">
        <v>0</v>
      </c>
      <c r="L558" s="50">
        <v>0</v>
      </c>
      <c r="M558" s="50">
        <v>0</v>
      </c>
      <c r="N558" s="50">
        <v>0</v>
      </c>
      <c r="O558" s="64" t="s">
        <v>1122</v>
      </c>
    </row>
    <row r="559" spans="1:15" ht="93.75" customHeight="1">
      <c r="A559" s="371"/>
      <c r="B559" s="486"/>
      <c r="C559" s="492"/>
      <c r="D559" s="488"/>
      <c r="E559" s="73"/>
      <c r="F559" s="65">
        <v>2017</v>
      </c>
      <c r="G559" s="59">
        <f t="shared" si="192"/>
        <v>0</v>
      </c>
      <c r="H559" s="59">
        <f>J559+L559+N559</f>
        <v>0</v>
      </c>
      <c r="I559" s="59">
        <v>0</v>
      </c>
      <c r="J559" s="196">
        <v>0</v>
      </c>
      <c r="K559" s="66">
        <v>0</v>
      </c>
      <c r="L559" s="66">
        <v>0</v>
      </c>
      <c r="M559" s="66">
        <v>0</v>
      </c>
      <c r="N559" s="66">
        <v>0</v>
      </c>
      <c r="O559" s="64" t="s">
        <v>1306</v>
      </c>
    </row>
    <row r="560" spans="1:15" ht="35.25" customHeight="1">
      <c r="A560" s="377"/>
      <c r="B560" s="508" t="s">
        <v>306</v>
      </c>
      <c r="C560" s="379"/>
      <c r="D560" s="379"/>
      <c r="E560" s="377"/>
      <c r="F560" s="89" t="s">
        <v>323</v>
      </c>
      <c r="G560" s="3">
        <f>SUM(G561:G565)</f>
        <v>1142496</v>
      </c>
      <c r="H560" s="3">
        <f t="shared" ref="H560:N560" si="193">SUM(H561:H565)</f>
        <v>59784.6</v>
      </c>
      <c r="I560" s="3">
        <f t="shared" si="193"/>
        <v>519940</v>
      </c>
      <c r="J560" s="3">
        <f t="shared" si="193"/>
        <v>34575</v>
      </c>
      <c r="K560" s="3">
        <f t="shared" si="193"/>
        <v>62306</v>
      </c>
      <c r="L560" s="3">
        <f t="shared" si="193"/>
        <v>10659.6</v>
      </c>
      <c r="M560" s="3">
        <f t="shared" si="193"/>
        <v>550250</v>
      </c>
      <c r="N560" s="3">
        <f t="shared" si="193"/>
        <v>14550</v>
      </c>
      <c r="O560" s="10"/>
    </row>
    <row r="561" spans="1:19" ht="32.25" customHeight="1">
      <c r="A561" s="377"/>
      <c r="B561" s="379"/>
      <c r="C561" s="379"/>
      <c r="D561" s="379"/>
      <c r="E561" s="377"/>
      <c r="F561" s="89">
        <v>2013</v>
      </c>
      <c r="G561" s="3">
        <f t="shared" ref="G561:N565" si="194">G504+G510</f>
        <v>229830</v>
      </c>
      <c r="H561" s="3">
        <f t="shared" si="194"/>
        <v>19114</v>
      </c>
      <c r="I561" s="3">
        <f t="shared" si="194"/>
        <v>103880</v>
      </c>
      <c r="J561" s="3">
        <f t="shared" si="194"/>
        <v>1050</v>
      </c>
      <c r="K561" s="3">
        <f t="shared" si="194"/>
        <v>12500</v>
      </c>
      <c r="L561" s="3">
        <f t="shared" si="194"/>
        <v>4614</v>
      </c>
      <c r="M561" s="3">
        <f t="shared" si="194"/>
        <v>113450</v>
      </c>
      <c r="N561" s="3">
        <f t="shared" si="194"/>
        <v>13450</v>
      </c>
      <c r="O561" s="5"/>
    </row>
    <row r="562" spans="1:19" ht="33.75" customHeight="1">
      <c r="A562" s="377"/>
      <c r="B562" s="379"/>
      <c r="C562" s="379"/>
      <c r="D562" s="379"/>
      <c r="E562" s="377"/>
      <c r="F562" s="89">
        <v>2014</v>
      </c>
      <c r="G562" s="3">
        <f t="shared" si="194"/>
        <v>243616</v>
      </c>
      <c r="H562" s="3">
        <f t="shared" si="194"/>
        <v>15570</v>
      </c>
      <c r="I562" s="3">
        <f t="shared" si="194"/>
        <v>104300</v>
      </c>
      <c r="J562" s="3">
        <f t="shared" si="194"/>
        <v>12251</v>
      </c>
      <c r="K562" s="3">
        <f t="shared" si="194"/>
        <v>12516</v>
      </c>
      <c r="L562" s="3">
        <f t="shared" si="194"/>
        <v>2219</v>
      </c>
      <c r="M562" s="3">
        <f t="shared" si="194"/>
        <v>126800</v>
      </c>
      <c r="N562" s="3">
        <f t="shared" si="194"/>
        <v>1100</v>
      </c>
      <c r="O562" s="5"/>
    </row>
    <row r="563" spans="1:19" ht="30" customHeight="1">
      <c r="A563" s="377"/>
      <c r="B563" s="379"/>
      <c r="C563" s="379"/>
      <c r="D563" s="379"/>
      <c r="E563" s="377"/>
      <c r="F563" s="89">
        <v>2015</v>
      </c>
      <c r="G563" s="3">
        <f t="shared" si="194"/>
        <v>220600</v>
      </c>
      <c r="H563" s="3">
        <f t="shared" si="194"/>
        <v>359</v>
      </c>
      <c r="I563" s="3">
        <f t="shared" si="194"/>
        <v>107460</v>
      </c>
      <c r="J563" s="3">
        <f t="shared" si="194"/>
        <v>0</v>
      </c>
      <c r="K563" s="3">
        <f t="shared" si="194"/>
        <v>13140</v>
      </c>
      <c r="L563" s="3">
        <f t="shared" si="194"/>
        <v>359</v>
      </c>
      <c r="M563" s="3">
        <f t="shared" si="194"/>
        <v>100000</v>
      </c>
      <c r="N563" s="3">
        <f t="shared" si="194"/>
        <v>0</v>
      </c>
      <c r="O563" s="5"/>
    </row>
    <row r="564" spans="1:19" ht="32.25" customHeight="1">
      <c r="A564" s="377"/>
      <c r="B564" s="379"/>
      <c r="C564" s="379"/>
      <c r="D564" s="379"/>
      <c r="E564" s="377"/>
      <c r="F564" s="89">
        <v>2016</v>
      </c>
      <c r="G564" s="3">
        <f>G507+G513</f>
        <v>228650</v>
      </c>
      <c r="H564" s="3">
        <f t="shared" si="194"/>
        <v>16701</v>
      </c>
      <c r="I564" s="3">
        <f t="shared" si="194"/>
        <v>106200</v>
      </c>
      <c r="J564" s="3">
        <f t="shared" si="194"/>
        <v>15031</v>
      </c>
      <c r="K564" s="3">
        <f t="shared" si="194"/>
        <v>12450</v>
      </c>
      <c r="L564" s="3">
        <f t="shared" si="194"/>
        <v>1670</v>
      </c>
      <c r="M564" s="3">
        <f t="shared" si="194"/>
        <v>100000</v>
      </c>
      <c r="N564" s="3">
        <f t="shared" si="194"/>
        <v>0</v>
      </c>
      <c r="O564" s="5"/>
    </row>
    <row r="565" spans="1:19" ht="36" customHeight="1">
      <c r="A565" s="377"/>
      <c r="B565" s="379"/>
      <c r="C565" s="379"/>
      <c r="D565" s="379"/>
      <c r="E565" s="377"/>
      <c r="F565" s="89">
        <v>2017</v>
      </c>
      <c r="G565" s="3">
        <f>G508+G514</f>
        <v>219800</v>
      </c>
      <c r="H565" s="3">
        <f t="shared" si="194"/>
        <v>8040.6</v>
      </c>
      <c r="I565" s="3">
        <f t="shared" si="194"/>
        <v>98100</v>
      </c>
      <c r="J565" s="3">
        <f t="shared" si="194"/>
        <v>6243</v>
      </c>
      <c r="K565" s="3">
        <f t="shared" si="194"/>
        <v>11700</v>
      </c>
      <c r="L565" s="3">
        <f t="shared" si="194"/>
        <v>1797.6</v>
      </c>
      <c r="M565" s="3">
        <f t="shared" si="194"/>
        <v>110000</v>
      </c>
      <c r="N565" s="3">
        <f t="shared" si="194"/>
        <v>0</v>
      </c>
      <c r="O565" s="5"/>
    </row>
    <row r="566" spans="1:19" ht="30" customHeight="1" thickBot="1">
      <c r="A566" s="529" t="s">
        <v>307</v>
      </c>
      <c r="B566" s="530"/>
      <c r="C566" s="530"/>
      <c r="D566" s="530"/>
      <c r="E566" s="530"/>
      <c r="F566" s="530"/>
      <c r="G566" s="530"/>
      <c r="H566" s="530"/>
      <c r="I566" s="530"/>
      <c r="J566" s="530"/>
      <c r="K566" s="530"/>
      <c r="L566" s="530"/>
      <c r="M566" s="530"/>
      <c r="N566" s="530"/>
      <c r="O566" s="530"/>
    </row>
    <row r="567" spans="1:19" ht="28.5" customHeight="1">
      <c r="A567" s="531" t="s">
        <v>308</v>
      </c>
      <c r="B567" s="532"/>
      <c r="C567" s="532"/>
      <c r="D567" s="532"/>
      <c r="E567" s="532"/>
      <c r="F567" s="532"/>
      <c r="G567" s="532"/>
      <c r="H567" s="532"/>
      <c r="I567" s="532"/>
      <c r="J567" s="532"/>
      <c r="K567" s="532"/>
      <c r="L567" s="532"/>
      <c r="M567" s="532"/>
      <c r="N567" s="532"/>
      <c r="O567" s="532"/>
    </row>
    <row r="568" spans="1:19" ht="31.5" customHeight="1">
      <c r="A568" s="322" t="s">
        <v>309</v>
      </c>
      <c r="B568" s="347" t="s">
        <v>45</v>
      </c>
      <c r="C568" s="348"/>
      <c r="D568" s="349"/>
      <c r="E568" s="322" t="s">
        <v>217</v>
      </c>
      <c r="F568" s="159" t="s">
        <v>323</v>
      </c>
      <c r="G568" s="44">
        <f>SUM(G569:G573)</f>
        <v>166501</v>
      </c>
      <c r="H568" s="44">
        <f t="shared" ref="H568:N568" si="195">SUM(H569:H573)</f>
        <v>11325.6</v>
      </c>
      <c r="I568" s="44">
        <f t="shared" si="195"/>
        <v>141990</v>
      </c>
      <c r="J568" s="44">
        <f t="shared" si="195"/>
        <v>1600</v>
      </c>
      <c r="K568" s="44">
        <f t="shared" si="195"/>
        <v>20610</v>
      </c>
      <c r="L568" s="44">
        <f t="shared" si="195"/>
        <v>1550</v>
      </c>
      <c r="M568" s="44">
        <f t="shared" si="195"/>
        <v>3901</v>
      </c>
      <c r="N568" s="44">
        <f t="shared" si="195"/>
        <v>8175.6</v>
      </c>
      <c r="O568" s="167"/>
    </row>
    <row r="569" spans="1:19" ht="237" customHeight="1">
      <c r="A569" s="353"/>
      <c r="B569" s="350"/>
      <c r="C569" s="351"/>
      <c r="D569" s="352"/>
      <c r="E569" s="353"/>
      <c r="F569" s="157">
        <v>2013</v>
      </c>
      <c r="G569" s="44">
        <f t="shared" ref="G569:H573" si="196">I569+K569+M569</f>
        <v>1106</v>
      </c>
      <c r="H569" s="44">
        <f t="shared" si="196"/>
        <v>1118</v>
      </c>
      <c r="I569" s="44">
        <v>0</v>
      </c>
      <c r="J569" s="44">
        <v>0</v>
      </c>
      <c r="K569" s="44">
        <v>0</v>
      </c>
      <c r="L569" s="44">
        <v>0</v>
      </c>
      <c r="M569" s="44">
        <v>1106</v>
      </c>
      <c r="N569" s="44">
        <v>1118</v>
      </c>
      <c r="O569" s="11" t="s">
        <v>352</v>
      </c>
    </row>
    <row r="570" spans="1:19" ht="248.25" customHeight="1">
      <c r="A570" s="353"/>
      <c r="B570" s="350"/>
      <c r="C570" s="351"/>
      <c r="D570" s="352"/>
      <c r="E570" s="353"/>
      <c r="F570" s="157">
        <v>2014</v>
      </c>
      <c r="G570" s="44">
        <f t="shared" si="196"/>
        <v>55100</v>
      </c>
      <c r="H570" s="44">
        <f t="shared" si="196"/>
        <v>4000</v>
      </c>
      <c r="I570" s="44">
        <v>48750</v>
      </c>
      <c r="J570" s="44">
        <v>1600</v>
      </c>
      <c r="K570" s="44">
        <v>5500</v>
      </c>
      <c r="L570" s="44">
        <v>200</v>
      </c>
      <c r="M570" s="44">
        <v>850</v>
      </c>
      <c r="N570" s="13">
        <v>2200</v>
      </c>
      <c r="O570" s="9" t="s">
        <v>411</v>
      </c>
      <c r="S570" s="2"/>
    </row>
    <row r="571" spans="1:19" ht="86.25" customHeight="1">
      <c r="A571" s="329"/>
      <c r="B571" s="336"/>
      <c r="C571" s="337"/>
      <c r="D571" s="338"/>
      <c r="E571" s="329"/>
      <c r="F571" s="157">
        <v>2015</v>
      </c>
      <c r="G571" s="44">
        <f t="shared" si="196"/>
        <v>70250</v>
      </c>
      <c r="H571" s="44">
        <f t="shared" si="196"/>
        <v>1850</v>
      </c>
      <c r="I571" s="44">
        <v>60600</v>
      </c>
      <c r="J571" s="44">
        <v>0</v>
      </c>
      <c r="K571" s="44">
        <v>8800</v>
      </c>
      <c r="L571" s="44">
        <v>1000</v>
      </c>
      <c r="M571" s="44">
        <v>850</v>
      </c>
      <c r="N571" s="44">
        <v>850</v>
      </c>
      <c r="O571" s="10" t="s">
        <v>730</v>
      </c>
      <c r="S571" s="2"/>
    </row>
    <row r="572" spans="1:19" ht="126.75" customHeight="1">
      <c r="A572" s="329"/>
      <c r="B572" s="336"/>
      <c r="C572" s="337"/>
      <c r="D572" s="338"/>
      <c r="E572" s="329"/>
      <c r="F572" s="157">
        <v>2016</v>
      </c>
      <c r="G572" s="44">
        <f t="shared" si="196"/>
        <v>36800</v>
      </c>
      <c r="H572" s="44">
        <f t="shared" si="196"/>
        <v>2550</v>
      </c>
      <c r="I572" s="44">
        <v>30390</v>
      </c>
      <c r="J572" s="44">
        <v>0</v>
      </c>
      <c r="K572" s="44">
        <v>5560</v>
      </c>
      <c r="L572" s="44">
        <v>0</v>
      </c>
      <c r="M572" s="44">
        <v>850</v>
      </c>
      <c r="N572" s="44">
        <v>2550</v>
      </c>
      <c r="O572" s="10" t="s">
        <v>1110</v>
      </c>
      <c r="S572" s="2"/>
    </row>
    <row r="573" spans="1:19" ht="162" customHeight="1">
      <c r="A573" s="323"/>
      <c r="B573" s="339"/>
      <c r="C573" s="340"/>
      <c r="D573" s="341"/>
      <c r="E573" s="323"/>
      <c r="F573" s="24">
        <v>2017</v>
      </c>
      <c r="G573" s="23">
        <f t="shared" si="196"/>
        <v>3245</v>
      </c>
      <c r="H573" s="23">
        <f>J573+L573+N573</f>
        <v>1807.6</v>
      </c>
      <c r="I573" s="23">
        <v>2250</v>
      </c>
      <c r="J573" s="74">
        <v>0</v>
      </c>
      <c r="K573" s="44">
        <v>750</v>
      </c>
      <c r="L573" s="75">
        <v>350</v>
      </c>
      <c r="M573" s="44">
        <v>245</v>
      </c>
      <c r="N573" s="75">
        <v>1457.6</v>
      </c>
      <c r="O573" s="203" t="s">
        <v>1307</v>
      </c>
      <c r="S573" s="2"/>
    </row>
    <row r="574" spans="1:19" ht="29.25" customHeight="1">
      <c r="A574" s="322" t="s">
        <v>310</v>
      </c>
      <c r="B574" s="347" t="s">
        <v>311</v>
      </c>
      <c r="C574" s="348"/>
      <c r="D574" s="349"/>
      <c r="E574" s="322" t="s">
        <v>217</v>
      </c>
      <c r="F574" s="157" t="s">
        <v>323</v>
      </c>
      <c r="G574" s="44">
        <f>SUM(G575:G579)</f>
        <v>32600</v>
      </c>
      <c r="H574" s="44">
        <f t="shared" ref="H574:N574" si="197">SUM(H575:H579)</f>
        <v>12020</v>
      </c>
      <c r="I574" s="44">
        <f t="shared" si="197"/>
        <v>0</v>
      </c>
      <c r="J574" s="44">
        <f t="shared" si="197"/>
        <v>0</v>
      </c>
      <c r="K574" s="44">
        <f t="shared" si="197"/>
        <v>2400</v>
      </c>
      <c r="L574" s="44">
        <f t="shared" si="197"/>
        <v>655</v>
      </c>
      <c r="M574" s="44">
        <f t="shared" si="197"/>
        <v>30200</v>
      </c>
      <c r="N574" s="44">
        <f t="shared" si="197"/>
        <v>11365</v>
      </c>
      <c r="O574" s="44"/>
    </row>
    <row r="575" spans="1:19" ht="26.25" customHeight="1">
      <c r="A575" s="353"/>
      <c r="B575" s="350"/>
      <c r="C575" s="351"/>
      <c r="D575" s="352"/>
      <c r="E575" s="353"/>
      <c r="F575" s="157">
        <v>2013</v>
      </c>
      <c r="G575" s="44">
        <f t="shared" ref="G575:N577" si="198">G581+G587+G593</f>
        <v>7600</v>
      </c>
      <c r="H575" s="44">
        <f t="shared" si="198"/>
        <v>7600</v>
      </c>
      <c r="I575" s="44">
        <f t="shared" si="198"/>
        <v>0</v>
      </c>
      <c r="J575" s="44">
        <f t="shared" si="198"/>
        <v>0</v>
      </c>
      <c r="K575" s="44">
        <f t="shared" si="198"/>
        <v>0</v>
      </c>
      <c r="L575" s="44">
        <f t="shared" si="198"/>
        <v>0</v>
      </c>
      <c r="M575" s="44">
        <f t="shared" si="198"/>
        <v>7600</v>
      </c>
      <c r="N575" s="44">
        <f t="shared" si="198"/>
        <v>7600</v>
      </c>
      <c r="O575" s="44"/>
    </row>
    <row r="576" spans="1:19" ht="28.5" customHeight="1">
      <c r="A576" s="353"/>
      <c r="B576" s="350"/>
      <c r="C576" s="351"/>
      <c r="D576" s="352"/>
      <c r="E576" s="353"/>
      <c r="F576" s="157">
        <v>2014</v>
      </c>
      <c r="G576" s="44">
        <f t="shared" si="198"/>
        <v>0</v>
      </c>
      <c r="H576" s="44">
        <f t="shared" si="198"/>
        <v>0</v>
      </c>
      <c r="I576" s="44">
        <f t="shared" si="198"/>
        <v>0</v>
      </c>
      <c r="J576" s="44">
        <f t="shared" si="198"/>
        <v>0</v>
      </c>
      <c r="K576" s="44">
        <f t="shared" si="198"/>
        <v>0</v>
      </c>
      <c r="L576" s="44">
        <f t="shared" si="198"/>
        <v>0</v>
      </c>
      <c r="M576" s="44">
        <f t="shared" si="198"/>
        <v>0</v>
      </c>
      <c r="N576" s="44">
        <f t="shared" si="198"/>
        <v>0</v>
      </c>
      <c r="O576" s="44"/>
    </row>
    <row r="577" spans="1:15" ht="144" customHeight="1">
      <c r="A577" s="329"/>
      <c r="B577" s="336"/>
      <c r="C577" s="337"/>
      <c r="D577" s="338"/>
      <c r="E577" s="329"/>
      <c r="F577" s="157">
        <v>2015</v>
      </c>
      <c r="G577" s="44">
        <f t="shared" si="198"/>
        <v>25000</v>
      </c>
      <c r="H577" s="44">
        <f t="shared" si="198"/>
        <v>2600</v>
      </c>
      <c r="I577" s="44">
        <f t="shared" si="198"/>
        <v>0</v>
      </c>
      <c r="J577" s="44">
        <f t="shared" si="198"/>
        <v>0</v>
      </c>
      <c r="K577" s="44">
        <f t="shared" si="198"/>
        <v>2400</v>
      </c>
      <c r="L577" s="44">
        <f t="shared" si="198"/>
        <v>0</v>
      </c>
      <c r="M577" s="44">
        <f t="shared" si="198"/>
        <v>22600</v>
      </c>
      <c r="N577" s="44">
        <f t="shared" si="198"/>
        <v>2600</v>
      </c>
      <c r="O577" s="10" t="s">
        <v>731</v>
      </c>
    </row>
    <row r="578" spans="1:15" ht="174" customHeight="1">
      <c r="A578" s="329"/>
      <c r="B578" s="336"/>
      <c r="C578" s="337"/>
      <c r="D578" s="338"/>
      <c r="E578" s="329"/>
      <c r="F578" s="157">
        <v>2016</v>
      </c>
      <c r="G578" s="44">
        <f t="shared" ref="G578:H579" si="199">I578+K578+M578</f>
        <v>0</v>
      </c>
      <c r="H578" s="44">
        <f t="shared" si="199"/>
        <v>1820</v>
      </c>
      <c r="I578" s="44">
        <v>0</v>
      </c>
      <c r="J578" s="44">
        <v>0</v>
      </c>
      <c r="K578" s="44">
        <v>0</v>
      </c>
      <c r="L578" s="44">
        <v>655</v>
      </c>
      <c r="M578" s="44">
        <v>0</v>
      </c>
      <c r="N578" s="44">
        <v>1165</v>
      </c>
      <c r="O578" s="10" t="s">
        <v>1111</v>
      </c>
    </row>
    <row r="579" spans="1:15" ht="39.75" customHeight="1">
      <c r="A579" s="323"/>
      <c r="B579" s="339"/>
      <c r="C579" s="340"/>
      <c r="D579" s="341"/>
      <c r="E579" s="323"/>
      <c r="F579" s="24">
        <v>2017</v>
      </c>
      <c r="G579" s="23">
        <f t="shared" si="199"/>
        <v>0</v>
      </c>
      <c r="H579" s="23">
        <f>J579+L579+N579</f>
        <v>0</v>
      </c>
      <c r="I579" s="23">
        <v>0</v>
      </c>
      <c r="J579" s="74">
        <v>0</v>
      </c>
      <c r="K579" s="76">
        <v>0</v>
      </c>
      <c r="L579" s="75">
        <v>0</v>
      </c>
      <c r="M579" s="44">
        <v>0</v>
      </c>
      <c r="N579" s="75">
        <v>0</v>
      </c>
      <c r="O579" s="203" t="s">
        <v>1199</v>
      </c>
    </row>
    <row r="580" spans="1:15" ht="34.5" customHeight="1">
      <c r="A580" s="322" t="s">
        <v>312</v>
      </c>
      <c r="B580" s="347" t="s">
        <v>313</v>
      </c>
      <c r="C580" s="348"/>
      <c r="D580" s="349"/>
      <c r="E580" s="322" t="s">
        <v>314</v>
      </c>
      <c r="F580" s="157" t="s">
        <v>323</v>
      </c>
      <c r="G580" s="44">
        <f>SUM(G581:G585)</f>
        <v>7600</v>
      </c>
      <c r="H580" s="44">
        <f t="shared" ref="H580:N580" si="200">SUM(H581:H585)</f>
        <v>7600</v>
      </c>
      <c r="I580" s="44">
        <f t="shared" si="200"/>
        <v>0</v>
      </c>
      <c r="J580" s="44">
        <f t="shared" si="200"/>
        <v>0</v>
      </c>
      <c r="K580" s="44">
        <f t="shared" si="200"/>
        <v>0</v>
      </c>
      <c r="L580" s="44">
        <f t="shared" si="200"/>
        <v>0</v>
      </c>
      <c r="M580" s="44">
        <f t="shared" si="200"/>
        <v>7600</v>
      </c>
      <c r="N580" s="44">
        <f t="shared" si="200"/>
        <v>7600</v>
      </c>
      <c r="O580" s="44"/>
    </row>
    <row r="581" spans="1:15" ht="255.75" customHeight="1">
      <c r="A581" s="353"/>
      <c r="B581" s="350"/>
      <c r="C581" s="351"/>
      <c r="D581" s="352"/>
      <c r="E581" s="353"/>
      <c r="F581" s="157">
        <v>2013</v>
      </c>
      <c r="G581" s="44">
        <f t="shared" ref="G581:H585" si="201">I581+K581+M581</f>
        <v>7600</v>
      </c>
      <c r="H581" s="44">
        <f t="shared" si="201"/>
        <v>7600</v>
      </c>
      <c r="I581" s="44">
        <v>0</v>
      </c>
      <c r="J581" s="44">
        <v>0</v>
      </c>
      <c r="K581" s="44">
        <v>0</v>
      </c>
      <c r="L581" s="44">
        <v>0</v>
      </c>
      <c r="M581" s="44">
        <v>7600</v>
      </c>
      <c r="N581" s="44">
        <v>7600</v>
      </c>
      <c r="O581" s="11" t="s">
        <v>353</v>
      </c>
    </row>
    <row r="582" spans="1:15" ht="32.25" customHeight="1">
      <c r="A582" s="353"/>
      <c r="B582" s="350"/>
      <c r="C582" s="351"/>
      <c r="D582" s="352"/>
      <c r="E582" s="353"/>
      <c r="F582" s="157">
        <v>2014</v>
      </c>
      <c r="G582" s="44">
        <f t="shared" si="201"/>
        <v>0</v>
      </c>
      <c r="H582" s="44">
        <f t="shared" si="201"/>
        <v>0</v>
      </c>
      <c r="I582" s="44">
        <v>0</v>
      </c>
      <c r="J582" s="44">
        <v>0</v>
      </c>
      <c r="K582" s="44">
        <v>0</v>
      </c>
      <c r="L582" s="44">
        <v>0</v>
      </c>
      <c r="M582" s="44">
        <v>0</v>
      </c>
      <c r="N582" s="44">
        <v>0</v>
      </c>
      <c r="O582" s="10" t="s">
        <v>1200</v>
      </c>
    </row>
    <row r="583" spans="1:15" ht="33" customHeight="1">
      <c r="A583" s="329"/>
      <c r="B583" s="336"/>
      <c r="C583" s="337"/>
      <c r="D583" s="338"/>
      <c r="E583" s="329"/>
      <c r="F583" s="157">
        <v>2015</v>
      </c>
      <c r="G583" s="44">
        <f t="shared" si="201"/>
        <v>0</v>
      </c>
      <c r="H583" s="44">
        <f t="shared" si="201"/>
        <v>0</v>
      </c>
      <c r="I583" s="44">
        <v>0</v>
      </c>
      <c r="J583" s="44">
        <v>0</v>
      </c>
      <c r="K583" s="44">
        <v>0</v>
      </c>
      <c r="L583" s="44">
        <v>0</v>
      </c>
      <c r="M583" s="44">
        <v>0</v>
      </c>
      <c r="N583" s="44">
        <v>0</v>
      </c>
      <c r="O583" s="10" t="s">
        <v>1200</v>
      </c>
    </row>
    <row r="584" spans="1:15" ht="38.25" customHeight="1">
      <c r="A584" s="329"/>
      <c r="B584" s="336"/>
      <c r="C584" s="337"/>
      <c r="D584" s="338"/>
      <c r="E584" s="329"/>
      <c r="F584" s="157">
        <v>2016</v>
      </c>
      <c r="G584" s="44">
        <f t="shared" si="201"/>
        <v>0</v>
      </c>
      <c r="H584" s="44">
        <f t="shared" si="201"/>
        <v>0</v>
      </c>
      <c r="I584" s="44">
        <v>0</v>
      </c>
      <c r="J584" s="44">
        <v>0</v>
      </c>
      <c r="K584" s="44">
        <v>0</v>
      </c>
      <c r="L584" s="44">
        <v>0</v>
      </c>
      <c r="M584" s="44">
        <v>0</v>
      </c>
      <c r="N584" s="44">
        <v>0</v>
      </c>
      <c r="O584" s="10" t="s">
        <v>1200</v>
      </c>
    </row>
    <row r="585" spans="1:15" ht="35.25" customHeight="1">
      <c r="A585" s="323"/>
      <c r="B585" s="339"/>
      <c r="C585" s="340"/>
      <c r="D585" s="341"/>
      <c r="E585" s="323"/>
      <c r="F585" s="24">
        <v>2017</v>
      </c>
      <c r="G585" s="23">
        <f t="shared" si="201"/>
        <v>0</v>
      </c>
      <c r="H585" s="23">
        <f>J585+L585+N585</f>
        <v>0</v>
      </c>
      <c r="I585" s="23">
        <v>0</v>
      </c>
      <c r="J585" s="74">
        <v>0</v>
      </c>
      <c r="K585" s="75">
        <v>0</v>
      </c>
      <c r="L585" s="75">
        <v>0</v>
      </c>
      <c r="M585" s="75">
        <v>0</v>
      </c>
      <c r="N585" s="75">
        <v>0</v>
      </c>
      <c r="O585" s="10" t="s">
        <v>1200</v>
      </c>
    </row>
    <row r="586" spans="1:15" ht="35.25" customHeight="1">
      <c r="A586" s="322" t="s">
        <v>563</v>
      </c>
      <c r="B586" s="347" t="s">
        <v>564</v>
      </c>
      <c r="C586" s="348"/>
      <c r="D586" s="349"/>
      <c r="E586" s="480" t="s">
        <v>565</v>
      </c>
      <c r="F586" s="157" t="s">
        <v>323</v>
      </c>
      <c r="G586" s="44">
        <f t="shared" ref="G586:N586" si="202">SUM(G587:G591)</f>
        <v>3100</v>
      </c>
      <c r="H586" s="44">
        <f t="shared" si="202"/>
        <v>2600</v>
      </c>
      <c r="I586" s="44">
        <f t="shared" si="202"/>
        <v>0</v>
      </c>
      <c r="J586" s="44">
        <f t="shared" si="202"/>
        <v>0</v>
      </c>
      <c r="K586" s="44">
        <f t="shared" si="202"/>
        <v>0</v>
      </c>
      <c r="L586" s="44">
        <f t="shared" si="202"/>
        <v>0</v>
      </c>
      <c r="M586" s="44">
        <f t="shared" si="202"/>
        <v>3100</v>
      </c>
      <c r="N586" s="44">
        <f t="shared" si="202"/>
        <v>2600</v>
      </c>
      <c r="O586" s="44"/>
    </row>
    <row r="587" spans="1:15" ht="28.5" customHeight="1">
      <c r="A587" s="353"/>
      <c r="B587" s="350"/>
      <c r="C587" s="351"/>
      <c r="D587" s="352"/>
      <c r="E587" s="533"/>
      <c r="F587" s="157">
        <v>2013</v>
      </c>
      <c r="G587" s="44">
        <f t="shared" ref="G587:H591" si="203">I587+K587+M587</f>
        <v>0</v>
      </c>
      <c r="H587" s="44">
        <f t="shared" si="203"/>
        <v>0</v>
      </c>
      <c r="I587" s="44">
        <v>0</v>
      </c>
      <c r="J587" s="44">
        <v>0</v>
      </c>
      <c r="K587" s="44">
        <v>0</v>
      </c>
      <c r="L587" s="44">
        <v>0</v>
      </c>
      <c r="M587" s="44">
        <v>0</v>
      </c>
      <c r="N587" s="44">
        <v>0</v>
      </c>
      <c r="O587" s="44"/>
    </row>
    <row r="588" spans="1:15" ht="28.5" customHeight="1">
      <c r="A588" s="353"/>
      <c r="B588" s="350"/>
      <c r="C588" s="351"/>
      <c r="D588" s="352"/>
      <c r="E588" s="533"/>
      <c r="F588" s="157">
        <v>2014</v>
      </c>
      <c r="G588" s="44">
        <f t="shared" si="203"/>
        <v>0</v>
      </c>
      <c r="H588" s="44">
        <f t="shared" si="203"/>
        <v>0</v>
      </c>
      <c r="I588" s="44">
        <v>0</v>
      </c>
      <c r="J588" s="44">
        <v>0</v>
      </c>
      <c r="K588" s="44">
        <v>0</v>
      </c>
      <c r="L588" s="44">
        <v>0</v>
      </c>
      <c r="M588" s="44">
        <v>0</v>
      </c>
      <c r="N588" s="44">
        <v>0</v>
      </c>
      <c r="O588" s="44"/>
    </row>
    <row r="589" spans="1:15" ht="149.25" customHeight="1">
      <c r="A589" s="353"/>
      <c r="B589" s="350"/>
      <c r="C589" s="351"/>
      <c r="D589" s="352"/>
      <c r="E589" s="533"/>
      <c r="F589" s="157">
        <v>2015</v>
      </c>
      <c r="G589" s="44">
        <f t="shared" si="203"/>
        <v>3100</v>
      </c>
      <c r="H589" s="44">
        <f t="shared" si="203"/>
        <v>2600</v>
      </c>
      <c r="I589" s="44">
        <v>0</v>
      </c>
      <c r="J589" s="44">
        <v>0</v>
      </c>
      <c r="K589" s="44">
        <v>0</v>
      </c>
      <c r="L589" s="44">
        <v>0</v>
      </c>
      <c r="M589" s="44">
        <v>3100</v>
      </c>
      <c r="N589" s="44">
        <v>2600</v>
      </c>
      <c r="O589" s="10" t="s">
        <v>732</v>
      </c>
    </row>
    <row r="590" spans="1:15" ht="27" customHeight="1">
      <c r="A590" s="353"/>
      <c r="B590" s="350"/>
      <c r="C590" s="351"/>
      <c r="D590" s="352"/>
      <c r="E590" s="533"/>
      <c r="F590" s="157">
        <v>2016</v>
      </c>
      <c r="G590" s="44">
        <f t="shared" si="203"/>
        <v>0</v>
      </c>
      <c r="H590" s="44">
        <f t="shared" si="203"/>
        <v>0</v>
      </c>
      <c r="I590" s="44">
        <v>0</v>
      </c>
      <c r="J590" s="44">
        <v>0</v>
      </c>
      <c r="K590" s="44">
        <v>0</v>
      </c>
      <c r="L590" s="44">
        <v>0</v>
      </c>
      <c r="M590" s="44">
        <v>0</v>
      </c>
      <c r="N590" s="44">
        <v>0</v>
      </c>
      <c r="O590" s="10" t="s">
        <v>723</v>
      </c>
    </row>
    <row r="591" spans="1:15" ht="27.75" customHeight="1">
      <c r="A591" s="329"/>
      <c r="B591" s="336"/>
      <c r="C591" s="337"/>
      <c r="D591" s="338"/>
      <c r="E591" s="481"/>
      <c r="F591" s="24">
        <v>2017</v>
      </c>
      <c r="G591" s="23">
        <f t="shared" si="203"/>
        <v>0</v>
      </c>
      <c r="H591" s="23">
        <f>J591+L591+N591</f>
        <v>0</v>
      </c>
      <c r="I591" s="23">
        <v>0</v>
      </c>
      <c r="J591" s="74">
        <v>0</v>
      </c>
      <c r="K591" s="75">
        <v>0</v>
      </c>
      <c r="L591" s="75">
        <v>0</v>
      </c>
      <c r="M591" s="75">
        <v>0</v>
      </c>
      <c r="N591" s="75">
        <v>0</v>
      </c>
      <c r="O591" s="10" t="s">
        <v>723</v>
      </c>
    </row>
    <row r="592" spans="1:15" ht="23.25" customHeight="1">
      <c r="A592" s="322" t="s">
        <v>566</v>
      </c>
      <c r="B592" s="347" t="s">
        <v>567</v>
      </c>
      <c r="C592" s="348"/>
      <c r="D592" s="349"/>
      <c r="E592" s="398"/>
      <c r="F592" s="157" t="s">
        <v>323</v>
      </c>
      <c r="G592" s="44">
        <f>SUM(G593:G597)</f>
        <v>21900</v>
      </c>
      <c r="H592" s="44">
        <f t="shared" ref="H592:N592" si="204">SUM(H593:H597)</f>
        <v>0</v>
      </c>
      <c r="I592" s="44">
        <f t="shared" si="204"/>
        <v>0</v>
      </c>
      <c r="J592" s="44">
        <f t="shared" si="204"/>
        <v>0</v>
      </c>
      <c r="K592" s="44">
        <f t="shared" si="204"/>
        <v>2400</v>
      </c>
      <c r="L592" s="44">
        <f t="shared" si="204"/>
        <v>0</v>
      </c>
      <c r="M592" s="44">
        <f t="shared" si="204"/>
        <v>19500</v>
      </c>
      <c r="N592" s="44">
        <f t="shared" si="204"/>
        <v>0</v>
      </c>
      <c r="O592" s="44"/>
    </row>
    <row r="593" spans="1:15" ht="25.5" customHeight="1">
      <c r="A593" s="353"/>
      <c r="B593" s="350"/>
      <c r="C593" s="351"/>
      <c r="D593" s="352"/>
      <c r="E593" s="329"/>
      <c r="F593" s="157">
        <v>2013</v>
      </c>
      <c r="G593" s="44">
        <f t="shared" ref="G593:H597" si="205">I593+K593+M593</f>
        <v>0</v>
      </c>
      <c r="H593" s="44">
        <f t="shared" si="205"/>
        <v>0</v>
      </c>
      <c r="I593" s="44">
        <v>0</v>
      </c>
      <c r="J593" s="44">
        <v>0</v>
      </c>
      <c r="K593" s="44">
        <v>0</v>
      </c>
      <c r="L593" s="44">
        <v>0</v>
      </c>
      <c r="M593" s="44">
        <v>0</v>
      </c>
      <c r="N593" s="44">
        <v>0</v>
      </c>
      <c r="O593" s="44"/>
    </row>
    <row r="594" spans="1:15" ht="24.75" customHeight="1">
      <c r="A594" s="353"/>
      <c r="B594" s="350"/>
      <c r="C594" s="351"/>
      <c r="D594" s="352"/>
      <c r="E594" s="329"/>
      <c r="F594" s="157">
        <v>2014</v>
      </c>
      <c r="G594" s="44">
        <f t="shared" si="205"/>
        <v>0</v>
      </c>
      <c r="H594" s="44">
        <f t="shared" si="205"/>
        <v>0</v>
      </c>
      <c r="I594" s="44">
        <v>0</v>
      </c>
      <c r="J594" s="44">
        <v>0</v>
      </c>
      <c r="K594" s="44">
        <v>0</v>
      </c>
      <c r="L594" s="44">
        <v>0</v>
      </c>
      <c r="M594" s="44">
        <v>0</v>
      </c>
      <c r="N594" s="44">
        <v>0</v>
      </c>
      <c r="O594" s="44"/>
    </row>
    <row r="595" spans="1:15" ht="42.75" customHeight="1">
      <c r="A595" s="329"/>
      <c r="B595" s="336"/>
      <c r="C595" s="337"/>
      <c r="D595" s="338"/>
      <c r="E595" s="329"/>
      <c r="F595" s="157">
        <v>2015</v>
      </c>
      <c r="G595" s="44">
        <f t="shared" si="205"/>
        <v>21900</v>
      </c>
      <c r="H595" s="44">
        <f t="shared" si="205"/>
        <v>0</v>
      </c>
      <c r="I595" s="44">
        <v>0</v>
      </c>
      <c r="J595" s="44">
        <v>0</v>
      </c>
      <c r="K595" s="44">
        <v>2400</v>
      </c>
      <c r="L595" s="44">
        <v>0</v>
      </c>
      <c r="M595" s="44">
        <v>19500</v>
      </c>
      <c r="N595" s="44">
        <v>0</v>
      </c>
      <c r="O595" s="11" t="s">
        <v>628</v>
      </c>
    </row>
    <row r="596" spans="1:15" ht="58.5" customHeight="1">
      <c r="A596" s="329"/>
      <c r="B596" s="336"/>
      <c r="C596" s="337"/>
      <c r="D596" s="338"/>
      <c r="E596" s="329"/>
      <c r="F596" s="157">
        <v>2016</v>
      </c>
      <c r="G596" s="44">
        <f t="shared" si="205"/>
        <v>0</v>
      </c>
      <c r="H596" s="44">
        <f t="shared" si="205"/>
        <v>0</v>
      </c>
      <c r="I596" s="44">
        <v>0</v>
      </c>
      <c r="J596" s="44">
        <v>0</v>
      </c>
      <c r="K596" s="44">
        <v>0</v>
      </c>
      <c r="L596" s="44">
        <v>0</v>
      </c>
      <c r="M596" s="44">
        <v>0</v>
      </c>
      <c r="N596" s="44">
        <v>0</v>
      </c>
      <c r="O596" s="11" t="s">
        <v>1112</v>
      </c>
    </row>
    <row r="597" spans="1:15" ht="57.75" customHeight="1">
      <c r="A597" s="323"/>
      <c r="B597" s="339"/>
      <c r="C597" s="340"/>
      <c r="D597" s="341"/>
      <c r="E597" s="323"/>
      <c r="F597" s="24">
        <v>2017</v>
      </c>
      <c r="G597" s="23">
        <f t="shared" si="205"/>
        <v>0</v>
      </c>
      <c r="H597" s="23">
        <f>J597+L597+N597</f>
        <v>0</v>
      </c>
      <c r="I597" s="23">
        <v>0</v>
      </c>
      <c r="J597" s="74">
        <v>0</v>
      </c>
      <c r="K597" s="75">
        <v>0</v>
      </c>
      <c r="L597" s="75">
        <v>0</v>
      </c>
      <c r="M597" s="75">
        <v>0</v>
      </c>
      <c r="N597" s="75">
        <v>0</v>
      </c>
      <c r="O597" s="203" t="s">
        <v>1308</v>
      </c>
    </row>
    <row r="598" spans="1:15" ht="28.5" customHeight="1">
      <c r="A598" s="398"/>
      <c r="B598" s="330" t="s">
        <v>47</v>
      </c>
      <c r="C598" s="380"/>
      <c r="D598" s="381"/>
      <c r="E598" s="398"/>
      <c r="F598" s="89" t="s">
        <v>323</v>
      </c>
      <c r="G598" s="3">
        <f>SUM(G599:G603)</f>
        <v>199101</v>
      </c>
      <c r="H598" s="3">
        <f t="shared" ref="H598:N598" si="206">SUM(H599:H603)</f>
        <v>23345.599999999999</v>
      </c>
      <c r="I598" s="3">
        <f t="shared" si="206"/>
        <v>141990</v>
      </c>
      <c r="J598" s="3">
        <f t="shared" si="206"/>
        <v>1600</v>
      </c>
      <c r="K598" s="3">
        <f t="shared" si="206"/>
        <v>23010</v>
      </c>
      <c r="L598" s="3">
        <f t="shared" si="206"/>
        <v>2205</v>
      </c>
      <c r="M598" s="3">
        <f t="shared" si="206"/>
        <v>34101</v>
      </c>
      <c r="N598" s="3">
        <f t="shared" si="206"/>
        <v>19540.599999999999</v>
      </c>
      <c r="O598" s="44"/>
    </row>
    <row r="599" spans="1:15" ht="27" customHeight="1">
      <c r="A599" s="329"/>
      <c r="B599" s="336"/>
      <c r="C599" s="337"/>
      <c r="D599" s="338"/>
      <c r="E599" s="329"/>
      <c r="F599" s="89">
        <v>2013</v>
      </c>
      <c r="G599" s="3">
        <f t="shared" ref="G599:N603" si="207">G569+G575</f>
        <v>8706</v>
      </c>
      <c r="H599" s="3">
        <f t="shared" si="207"/>
        <v>8718</v>
      </c>
      <c r="I599" s="3">
        <f t="shared" si="207"/>
        <v>0</v>
      </c>
      <c r="J599" s="3">
        <f t="shared" si="207"/>
        <v>0</v>
      </c>
      <c r="K599" s="3">
        <f t="shared" si="207"/>
        <v>0</v>
      </c>
      <c r="L599" s="3">
        <f t="shared" si="207"/>
        <v>0</v>
      </c>
      <c r="M599" s="3">
        <f t="shared" si="207"/>
        <v>8706</v>
      </c>
      <c r="N599" s="3">
        <f t="shared" si="207"/>
        <v>8718</v>
      </c>
      <c r="O599" s="3"/>
    </row>
    <row r="600" spans="1:15" ht="26.25" customHeight="1">
      <c r="A600" s="329"/>
      <c r="B600" s="336"/>
      <c r="C600" s="337"/>
      <c r="D600" s="338"/>
      <c r="E600" s="329"/>
      <c r="F600" s="89">
        <v>2014</v>
      </c>
      <c r="G600" s="3">
        <f t="shared" si="207"/>
        <v>55100</v>
      </c>
      <c r="H600" s="3">
        <f t="shared" si="207"/>
        <v>4000</v>
      </c>
      <c r="I600" s="3">
        <f t="shared" si="207"/>
        <v>48750</v>
      </c>
      <c r="J600" s="3">
        <f t="shared" si="207"/>
        <v>1600</v>
      </c>
      <c r="K600" s="3">
        <f t="shared" si="207"/>
        <v>5500</v>
      </c>
      <c r="L600" s="3">
        <f t="shared" si="207"/>
        <v>200</v>
      </c>
      <c r="M600" s="3">
        <f t="shared" si="207"/>
        <v>850</v>
      </c>
      <c r="N600" s="3">
        <f t="shared" si="207"/>
        <v>2200</v>
      </c>
      <c r="O600" s="3"/>
    </row>
    <row r="601" spans="1:15" ht="27" customHeight="1">
      <c r="A601" s="329"/>
      <c r="B601" s="336"/>
      <c r="C601" s="337"/>
      <c r="D601" s="338"/>
      <c r="E601" s="329"/>
      <c r="F601" s="89">
        <v>2015</v>
      </c>
      <c r="G601" s="3">
        <f t="shared" si="207"/>
        <v>95250</v>
      </c>
      <c r="H601" s="3">
        <f t="shared" si="207"/>
        <v>4450</v>
      </c>
      <c r="I601" s="3">
        <f t="shared" si="207"/>
        <v>60600</v>
      </c>
      <c r="J601" s="3">
        <f t="shared" si="207"/>
        <v>0</v>
      </c>
      <c r="K601" s="3">
        <f t="shared" si="207"/>
        <v>11200</v>
      </c>
      <c r="L601" s="3">
        <f t="shared" si="207"/>
        <v>1000</v>
      </c>
      <c r="M601" s="3">
        <f t="shared" si="207"/>
        <v>23450</v>
      </c>
      <c r="N601" s="3">
        <f t="shared" si="207"/>
        <v>3450</v>
      </c>
      <c r="O601" s="3"/>
    </row>
    <row r="602" spans="1:15" ht="25.5" customHeight="1">
      <c r="A602" s="329"/>
      <c r="B602" s="336"/>
      <c r="C602" s="337"/>
      <c r="D602" s="338"/>
      <c r="E602" s="329"/>
      <c r="F602" s="89">
        <v>2016</v>
      </c>
      <c r="G602" s="3">
        <f>G572+G578</f>
        <v>36800</v>
      </c>
      <c r="H602" s="3">
        <f t="shared" si="207"/>
        <v>4370</v>
      </c>
      <c r="I602" s="3">
        <f t="shared" si="207"/>
        <v>30390</v>
      </c>
      <c r="J602" s="3">
        <f t="shared" si="207"/>
        <v>0</v>
      </c>
      <c r="K602" s="3">
        <f t="shared" si="207"/>
        <v>5560</v>
      </c>
      <c r="L602" s="3">
        <f t="shared" si="207"/>
        <v>655</v>
      </c>
      <c r="M602" s="3">
        <f t="shared" si="207"/>
        <v>850</v>
      </c>
      <c r="N602" s="3">
        <f t="shared" si="207"/>
        <v>3715</v>
      </c>
      <c r="O602" s="3"/>
    </row>
    <row r="603" spans="1:15" ht="30" customHeight="1">
      <c r="A603" s="323"/>
      <c r="B603" s="339"/>
      <c r="C603" s="340"/>
      <c r="D603" s="341"/>
      <c r="E603" s="323"/>
      <c r="F603" s="89">
        <v>2017</v>
      </c>
      <c r="G603" s="3">
        <f>G573+G579</f>
        <v>3245</v>
      </c>
      <c r="H603" s="3">
        <f t="shared" si="207"/>
        <v>1807.6</v>
      </c>
      <c r="I603" s="3">
        <f t="shared" si="207"/>
        <v>2250</v>
      </c>
      <c r="J603" s="3">
        <f t="shared" si="207"/>
        <v>0</v>
      </c>
      <c r="K603" s="3">
        <f t="shared" si="207"/>
        <v>750</v>
      </c>
      <c r="L603" s="3">
        <f t="shared" si="207"/>
        <v>350</v>
      </c>
      <c r="M603" s="3">
        <f t="shared" si="207"/>
        <v>245</v>
      </c>
      <c r="N603" s="3">
        <f t="shared" si="207"/>
        <v>1457.6</v>
      </c>
      <c r="O603" s="3"/>
    </row>
    <row r="604" spans="1:15" ht="42.75" customHeight="1">
      <c r="A604" s="534" t="s">
        <v>316</v>
      </c>
      <c r="B604" s="535"/>
      <c r="C604" s="535"/>
      <c r="D604" s="535"/>
      <c r="E604" s="535"/>
      <c r="F604" s="535"/>
      <c r="G604" s="535"/>
      <c r="H604" s="535"/>
      <c r="I604" s="535"/>
      <c r="J604" s="535"/>
      <c r="K604" s="535"/>
      <c r="L604" s="535"/>
      <c r="M604" s="535"/>
      <c r="N604" s="535"/>
      <c r="O604" s="535"/>
    </row>
    <row r="605" spans="1:15" ht="29.25" customHeight="1">
      <c r="A605" s="322" t="s">
        <v>317</v>
      </c>
      <c r="B605" s="347" t="s">
        <v>318</v>
      </c>
      <c r="C605" s="348"/>
      <c r="D605" s="349"/>
      <c r="E605" s="322" t="s">
        <v>217</v>
      </c>
      <c r="F605" s="83" t="s">
        <v>323</v>
      </c>
      <c r="G605" s="44">
        <f>SUM(G606:G610)</f>
        <v>65000</v>
      </c>
      <c r="H605" s="44">
        <f t="shared" ref="H605:N605" si="208">SUM(H606:H610)</f>
        <v>17059</v>
      </c>
      <c r="I605" s="44">
        <f t="shared" si="208"/>
        <v>0</v>
      </c>
      <c r="J605" s="44">
        <f t="shared" si="208"/>
        <v>5373</v>
      </c>
      <c r="K605" s="44">
        <f t="shared" si="208"/>
        <v>65000</v>
      </c>
      <c r="L605" s="44">
        <f t="shared" si="208"/>
        <v>11686</v>
      </c>
      <c r="M605" s="44">
        <f t="shared" si="208"/>
        <v>0</v>
      </c>
      <c r="N605" s="44">
        <f t="shared" si="208"/>
        <v>0</v>
      </c>
      <c r="O605" s="44"/>
    </row>
    <row r="606" spans="1:15" ht="213.75" customHeight="1">
      <c r="A606" s="353"/>
      <c r="B606" s="350"/>
      <c r="C606" s="351"/>
      <c r="D606" s="352"/>
      <c r="E606" s="353"/>
      <c r="F606" s="83">
        <v>2013</v>
      </c>
      <c r="G606" s="44">
        <f t="shared" ref="G606:H618" si="209">I606+K606+M606</f>
        <v>3000</v>
      </c>
      <c r="H606" s="91">
        <f t="shared" si="209"/>
        <v>3000</v>
      </c>
      <c r="I606" s="44">
        <v>0</v>
      </c>
      <c r="J606" s="44">
        <v>0</v>
      </c>
      <c r="K606" s="44">
        <v>3000</v>
      </c>
      <c r="L606" s="44">
        <v>3000</v>
      </c>
      <c r="M606" s="44">
        <v>0</v>
      </c>
      <c r="N606" s="44">
        <v>0</v>
      </c>
      <c r="O606" s="11" t="s">
        <v>354</v>
      </c>
    </row>
    <row r="607" spans="1:15" ht="180" customHeight="1">
      <c r="A607" s="353"/>
      <c r="B607" s="350"/>
      <c r="C607" s="351"/>
      <c r="D607" s="352"/>
      <c r="E607" s="353"/>
      <c r="F607" s="83">
        <v>2014</v>
      </c>
      <c r="G607" s="44">
        <f t="shared" si="209"/>
        <v>15450</v>
      </c>
      <c r="H607" s="91">
        <f t="shared" si="209"/>
        <v>4200</v>
      </c>
      <c r="I607" s="44">
        <v>0</v>
      </c>
      <c r="J607" s="44">
        <v>3700</v>
      </c>
      <c r="K607" s="44">
        <v>15450</v>
      </c>
      <c r="L607" s="44">
        <v>500</v>
      </c>
      <c r="M607" s="44">
        <v>0</v>
      </c>
      <c r="N607" s="44">
        <v>0</v>
      </c>
      <c r="O607" s="10" t="s">
        <v>450</v>
      </c>
    </row>
    <row r="608" spans="1:15" ht="121.5" customHeight="1">
      <c r="A608" s="329"/>
      <c r="B608" s="336"/>
      <c r="C608" s="337"/>
      <c r="D608" s="338"/>
      <c r="E608" s="329"/>
      <c r="F608" s="83">
        <v>2015</v>
      </c>
      <c r="G608" s="44">
        <f t="shared" si="209"/>
        <v>16650</v>
      </c>
      <c r="H608" s="91">
        <f t="shared" si="209"/>
        <v>1863</v>
      </c>
      <c r="I608" s="44">
        <v>0</v>
      </c>
      <c r="J608" s="44">
        <v>1673</v>
      </c>
      <c r="K608" s="44">
        <v>16650</v>
      </c>
      <c r="L608" s="44">
        <v>190</v>
      </c>
      <c r="M608" s="44">
        <v>0</v>
      </c>
      <c r="N608" s="44">
        <v>0</v>
      </c>
      <c r="O608" s="11" t="s">
        <v>733</v>
      </c>
    </row>
    <row r="609" spans="1:15" ht="106.5" customHeight="1">
      <c r="A609" s="329"/>
      <c r="B609" s="336"/>
      <c r="C609" s="337"/>
      <c r="D609" s="338"/>
      <c r="E609" s="329"/>
      <c r="F609" s="83">
        <v>2016</v>
      </c>
      <c r="G609" s="44">
        <f t="shared" si="209"/>
        <v>14950</v>
      </c>
      <c r="H609" s="91">
        <f t="shared" si="209"/>
        <v>3468</v>
      </c>
      <c r="I609" s="44">
        <v>0</v>
      </c>
      <c r="J609" s="44">
        <v>0</v>
      </c>
      <c r="K609" s="44">
        <v>14950</v>
      </c>
      <c r="L609" s="44">
        <v>3468</v>
      </c>
      <c r="M609" s="44">
        <v>0</v>
      </c>
      <c r="N609" s="44">
        <v>0</v>
      </c>
      <c r="O609" s="11" t="s">
        <v>1113</v>
      </c>
    </row>
    <row r="610" spans="1:15" ht="98.25" customHeight="1">
      <c r="A610" s="323"/>
      <c r="B610" s="339"/>
      <c r="C610" s="340"/>
      <c r="D610" s="341"/>
      <c r="E610" s="323"/>
      <c r="F610" s="24">
        <v>2017</v>
      </c>
      <c r="G610" s="23">
        <f t="shared" si="209"/>
        <v>14950</v>
      </c>
      <c r="H610" s="23">
        <f>J610+L610+N610</f>
        <v>4528</v>
      </c>
      <c r="I610" s="23">
        <v>0</v>
      </c>
      <c r="J610" s="74">
        <v>0</v>
      </c>
      <c r="K610" s="44">
        <v>14950</v>
      </c>
      <c r="L610" s="75">
        <v>4528</v>
      </c>
      <c r="M610" s="44">
        <v>0</v>
      </c>
      <c r="N610" s="75">
        <v>0</v>
      </c>
      <c r="O610" s="11" t="s">
        <v>1326</v>
      </c>
    </row>
    <row r="611" spans="1:15" ht="36" customHeight="1">
      <c r="A611" s="322" t="s">
        <v>319</v>
      </c>
      <c r="B611" s="347" t="s">
        <v>320</v>
      </c>
      <c r="C611" s="348"/>
      <c r="D611" s="349"/>
      <c r="E611" s="322" t="s">
        <v>217</v>
      </c>
      <c r="F611" s="83" t="s">
        <v>323</v>
      </c>
      <c r="G611" s="44">
        <f>SUM(G612:G616)</f>
        <v>8800</v>
      </c>
      <c r="H611" s="44">
        <f t="shared" ref="H611:N611" si="210">SUM(H612:H616)</f>
        <v>1025</v>
      </c>
      <c r="I611" s="44">
        <f t="shared" si="210"/>
        <v>7600</v>
      </c>
      <c r="J611" s="44">
        <f t="shared" si="210"/>
        <v>0</v>
      </c>
      <c r="K611" s="44">
        <f t="shared" si="210"/>
        <v>1200</v>
      </c>
      <c r="L611" s="44">
        <f t="shared" si="210"/>
        <v>1025</v>
      </c>
      <c r="M611" s="44">
        <f t="shared" si="210"/>
        <v>0</v>
      </c>
      <c r="N611" s="44">
        <f t="shared" si="210"/>
        <v>0</v>
      </c>
      <c r="O611" s="44"/>
    </row>
    <row r="612" spans="1:15" ht="35.25" customHeight="1">
      <c r="A612" s="353"/>
      <c r="B612" s="350"/>
      <c r="C612" s="351"/>
      <c r="D612" s="352"/>
      <c r="E612" s="353"/>
      <c r="F612" s="83">
        <v>2013</v>
      </c>
      <c r="G612" s="44">
        <f>I612+K612+M612</f>
        <v>0</v>
      </c>
      <c r="H612" s="91">
        <f t="shared" si="209"/>
        <v>0</v>
      </c>
      <c r="I612" s="44">
        <v>0</v>
      </c>
      <c r="J612" s="44">
        <v>0</v>
      </c>
      <c r="K612" s="44">
        <v>0</v>
      </c>
      <c r="L612" s="44">
        <v>0</v>
      </c>
      <c r="M612" s="19">
        <v>0</v>
      </c>
      <c r="N612" s="19">
        <v>0</v>
      </c>
      <c r="O612" s="19"/>
    </row>
    <row r="613" spans="1:15" ht="114" customHeight="1">
      <c r="A613" s="353"/>
      <c r="B613" s="350"/>
      <c r="C613" s="351"/>
      <c r="D613" s="352"/>
      <c r="E613" s="353"/>
      <c r="F613" s="83">
        <v>2014</v>
      </c>
      <c r="G613" s="44">
        <f>I613+K613+M613</f>
        <v>2200</v>
      </c>
      <c r="H613" s="91">
        <f t="shared" si="209"/>
        <v>567</v>
      </c>
      <c r="I613" s="44">
        <v>1900</v>
      </c>
      <c r="J613" s="44">
        <v>0</v>
      </c>
      <c r="K613" s="44">
        <v>300</v>
      </c>
      <c r="L613" s="44">
        <v>567</v>
      </c>
      <c r="M613" s="19">
        <v>0</v>
      </c>
      <c r="N613" s="19">
        <v>0</v>
      </c>
      <c r="O613" s="10" t="s">
        <v>629</v>
      </c>
    </row>
    <row r="614" spans="1:15" ht="50.25" customHeight="1">
      <c r="A614" s="329"/>
      <c r="B614" s="336"/>
      <c r="C614" s="337"/>
      <c r="D614" s="338"/>
      <c r="E614" s="329"/>
      <c r="F614" s="83">
        <v>2015</v>
      </c>
      <c r="G614" s="44">
        <f>I614+K614+M614</f>
        <v>2200</v>
      </c>
      <c r="H614" s="91">
        <f t="shared" si="209"/>
        <v>0</v>
      </c>
      <c r="I614" s="44">
        <v>1900</v>
      </c>
      <c r="J614" s="44">
        <v>0</v>
      </c>
      <c r="K614" s="44">
        <v>300</v>
      </c>
      <c r="L614" s="44">
        <v>0</v>
      </c>
      <c r="M614" s="19">
        <v>0</v>
      </c>
      <c r="N614" s="19">
        <v>0</v>
      </c>
      <c r="O614" s="11" t="s">
        <v>1114</v>
      </c>
    </row>
    <row r="615" spans="1:15" ht="52.5" customHeight="1">
      <c r="A615" s="329"/>
      <c r="B615" s="336"/>
      <c r="C615" s="337"/>
      <c r="D615" s="338"/>
      <c r="E615" s="329"/>
      <c r="F615" s="83">
        <v>2016</v>
      </c>
      <c r="G615" s="44">
        <f>I615+K615+M615</f>
        <v>2200</v>
      </c>
      <c r="H615" s="91">
        <f t="shared" si="209"/>
        <v>0</v>
      </c>
      <c r="I615" s="44">
        <v>1900</v>
      </c>
      <c r="J615" s="44">
        <v>0</v>
      </c>
      <c r="K615" s="44">
        <v>300</v>
      </c>
      <c r="L615" s="44">
        <v>0</v>
      </c>
      <c r="M615" s="19">
        <v>0</v>
      </c>
      <c r="N615" s="19">
        <v>0</v>
      </c>
      <c r="O615" s="11" t="s">
        <v>1096</v>
      </c>
    </row>
    <row r="616" spans="1:15" ht="108.75" customHeight="1">
      <c r="A616" s="323"/>
      <c r="B616" s="339"/>
      <c r="C616" s="340"/>
      <c r="D616" s="341"/>
      <c r="E616" s="323"/>
      <c r="F616" s="24">
        <v>2017</v>
      </c>
      <c r="G616" s="23">
        <f t="shared" ref="G616" si="211">I616+K616+M616</f>
        <v>2200</v>
      </c>
      <c r="H616" s="23">
        <f>J616+L616+N616</f>
        <v>458</v>
      </c>
      <c r="I616" s="44">
        <v>1900</v>
      </c>
      <c r="J616" s="74">
        <v>0</v>
      </c>
      <c r="K616" s="44">
        <v>300</v>
      </c>
      <c r="L616" s="75">
        <v>458</v>
      </c>
      <c r="M616" s="19">
        <v>0</v>
      </c>
      <c r="N616" s="75">
        <v>0</v>
      </c>
      <c r="O616" s="203" t="s">
        <v>1327</v>
      </c>
    </row>
    <row r="617" spans="1:15" ht="33" customHeight="1">
      <c r="A617" s="322" t="s">
        <v>321</v>
      </c>
      <c r="B617" s="347" t="s">
        <v>322</v>
      </c>
      <c r="C617" s="348"/>
      <c r="D617" s="349"/>
      <c r="E617" s="322" t="s">
        <v>217</v>
      </c>
      <c r="F617" s="83" t="s">
        <v>323</v>
      </c>
      <c r="G617" s="44">
        <f>SUM(G618:G622)</f>
        <v>31000</v>
      </c>
      <c r="H617" s="44">
        <f t="shared" ref="H617:N617" si="212">SUM(H618:H622)</f>
        <v>7105</v>
      </c>
      <c r="I617" s="44">
        <f t="shared" si="212"/>
        <v>24800</v>
      </c>
      <c r="J617" s="44">
        <f t="shared" si="212"/>
        <v>3935</v>
      </c>
      <c r="K617" s="44">
        <f t="shared" si="212"/>
        <v>6200</v>
      </c>
      <c r="L617" s="44">
        <f t="shared" si="212"/>
        <v>3170</v>
      </c>
      <c r="M617" s="44">
        <f t="shared" si="212"/>
        <v>0</v>
      </c>
      <c r="N617" s="44">
        <f t="shared" si="212"/>
        <v>0</v>
      </c>
      <c r="O617" s="44"/>
    </row>
    <row r="618" spans="1:15" ht="202.5" customHeight="1">
      <c r="A618" s="353"/>
      <c r="B618" s="350"/>
      <c r="C618" s="351"/>
      <c r="D618" s="352"/>
      <c r="E618" s="353"/>
      <c r="F618" s="83">
        <v>2013</v>
      </c>
      <c r="G618" s="44">
        <f t="shared" ref="G618:H622" si="213">I618+K618+M618</f>
        <v>2500</v>
      </c>
      <c r="H618" s="91">
        <f t="shared" si="209"/>
        <v>2500</v>
      </c>
      <c r="I618" s="44">
        <v>2000</v>
      </c>
      <c r="J618" s="44">
        <v>2000</v>
      </c>
      <c r="K618" s="44">
        <v>500</v>
      </c>
      <c r="L618" s="44">
        <v>500</v>
      </c>
      <c r="M618" s="44">
        <v>0</v>
      </c>
      <c r="N618" s="44">
        <v>0</v>
      </c>
      <c r="O618" s="11" t="s">
        <v>451</v>
      </c>
    </row>
    <row r="619" spans="1:15" ht="42" customHeight="1">
      <c r="A619" s="353"/>
      <c r="B619" s="350"/>
      <c r="C619" s="351"/>
      <c r="D619" s="352"/>
      <c r="E619" s="353"/>
      <c r="F619" s="83">
        <v>2014</v>
      </c>
      <c r="G619" s="44">
        <f t="shared" si="213"/>
        <v>7125</v>
      </c>
      <c r="H619" s="91">
        <f t="shared" si="213"/>
        <v>0</v>
      </c>
      <c r="I619" s="44">
        <v>5700</v>
      </c>
      <c r="J619" s="44">
        <v>0</v>
      </c>
      <c r="K619" s="44">
        <v>1425</v>
      </c>
      <c r="L619" s="44">
        <v>0</v>
      </c>
      <c r="M619" s="44">
        <v>0</v>
      </c>
      <c r="N619" s="44">
        <v>0</v>
      </c>
      <c r="O619" s="11" t="s">
        <v>452</v>
      </c>
    </row>
    <row r="620" spans="1:15" ht="86.25" customHeight="1">
      <c r="A620" s="329"/>
      <c r="B620" s="336"/>
      <c r="C620" s="337"/>
      <c r="D620" s="338"/>
      <c r="E620" s="329"/>
      <c r="F620" s="83">
        <v>2015</v>
      </c>
      <c r="G620" s="44">
        <f t="shared" si="213"/>
        <v>7125</v>
      </c>
      <c r="H620" s="91">
        <f t="shared" si="213"/>
        <v>3360</v>
      </c>
      <c r="I620" s="44">
        <v>5700</v>
      </c>
      <c r="J620" s="44">
        <v>1935</v>
      </c>
      <c r="K620" s="44">
        <v>1425</v>
      </c>
      <c r="L620" s="44">
        <v>1425</v>
      </c>
      <c r="M620" s="44">
        <v>0</v>
      </c>
      <c r="N620" s="44">
        <v>0</v>
      </c>
      <c r="O620" s="11" t="s">
        <v>734</v>
      </c>
    </row>
    <row r="621" spans="1:15" ht="42" customHeight="1">
      <c r="A621" s="329"/>
      <c r="B621" s="336"/>
      <c r="C621" s="337"/>
      <c r="D621" s="338"/>
      <c r="E621" s="329"/>
      <c r="F621" s="83">
        <v>2016</v>
      </c>
      <c r="G621" s="44">
        <f t="shared" si="213"/>
        <v>7125</v>
      </c>
      <c r="H621" s="91">
        <f t="shared" si="213"/>
        <v>0</v>
      </c>
      <c r="I621" s="44">
        <v>5700</v>
      </c>
      <c r="J621" s="44">
        <v>0</v>
      </c>
      <c r="K621" s="44">
        <v>1425</v>
      </c>
      <c r="L621" s="44">
        <v>0</v>
      </c>
      <c r="M621" s="44">
        <v>0</v>
      </c>
      <c r="N621" s="44">
        <v>0</v>
      </c>
      <c r="O621" s="11" t="s">
        <v>1115</v>
      </c>
    </row>
    <row r="622" spans="1:15" ht="143.25" customHeight="1">
      <c r="A622" s="323"/>
      <c r="B622" s="339"/>
      <c r="C622" s="340"/>
      <c r="D622" s="341"/>
      <c r="E622" s="323"/>
      <c r="F622" s="24">
        <v>2017</v>
      </c>
      <c r="G622" s="23">
        <f t="shared" si="213"/>
        <v>7125</v>
      </c>
      <c r="H622" s="23">
        <f>J622+L622+N622</f>
        <v>1245</v>
      </c>
      <c r="I622" s="44">
        <v>5700</v>
      </c>
      <c r="J622" s="74">
        <v>0</v>
      </c>
      <c r="K622" s="44">
        <v>1425</v>
      </c>
      <c r="L622" s="75">
        <v>1245</v>
      </c>
      <c r="M622" s="44">
        <v>0</v>
      </c>
      <c r="N622" s="75">
        <v>0</v>
      </c>
      <c r="O622" s="203" t="s">
        <v>1328</v>
      </c>
    </row>
    <row r="623" spans="1:15" ht="30" customHeight="1">
      <c r="A623" s="322"/>
      <c r="B623" s="330" t="s">
        <v>324</v>
      </c>
      <c r="C623" s="331"/>
      <c r="D623" s="332"/>
      <c r="E623" s="327"/>
      <c r="F623" s="89" t="s">
        <v>323</v>
      </c>
      <c r="G623" s="3">
        <f>SUM(G624:G628)</f>
        <v>104800</v>
      </c>
      <c r="H623" s="3">
        <f t="shared" ref="H623:N623" si="214">SUM(H624:H628)</f>
        <v>27952</v>
      </c>
      <c r="I623" s="3">
        <f t="shared" si="214"/>
        <v>32400</v>
      </c>
      <c r="J623" s="3">
        <f t="shared" si="214"/>
        <v>9308</v>
      </c>
      <c r="K623" s="3">
        <f t="shared" si="214"/>
        <v>72400</v>
      </c>
      <c r="L623" s="3">
        <f t="shared" si="214"/>
        <v>18644</v>
      </c>
      <c r="M623" s="3">
        <f t="shared" si="214"/>
        <v>0</v>
      </c>
      <c r="N623" s="3">
        <f t="shared" si="214"/>
        <v>0</v>
      </c>
      <c r="O623" s="3"/>
    </row>
    <row r="624" spans="1:15" ht="23.25" customHeight="1">
      <c r="A624" s="353"/>
      <c r="B624" s="333"/>
      <c r="C624" s="334"/>
      <c r="D624" s="335"/>
      <c r="E624" s="328"/>
      <c r="F624" s="89">
        <v>2013</v>
      </c>
      <c r="G624" s="3">
        <f t="shared" ref="G624:N626" si="215">G606+G612+G618</f>
        <v>5500</v>
      </c>
      <c r="H624" s="3">
        <f t="shared" si="215"/>
        <v>5500</v>
      </c>
      <c r="I624" s="3">
        <f t="shared" si="215"/>
        <v>2000</v>
      </c>
      <c r="J624" s="3">
        <f t="shared" si="215"/>
        <v>2000</v>
      </c>
      <c r="K624" s="3">
        <f t="shared" si="215"/>
        <v>3500</v>
      </c>
      <c r="L624" s="3">
        <f t="shared" si="215"/>
        <v>3500</v>
      </c>
      <c r="M624" s="3">
        <f t="shared" si="215"/>
        <v>0</v>
      </c>
      <c r="N624" s="3">
        <f t="shared" si="215"/>
        <v>0</v>
      </c>
      <c r="O624" s="3"/>
    </row>
    <row r="625" spans="1:15" ht="24.75" customHeight="1">
      <c r="A625" s="353"/>
      <c r="B625" s="333"/>
      <c r="C625" s="334"/>
      <c r="D625" s="335"/>
      <c r="E625" s="328"/>
      <c r="F625" s="89">
        <v>2014</v>
      </c>
      <c r="G625" s="3">
        <f t="shared" si="215"/>
        <v>24775</v>
      </c>
      <c r="H625" s="3">
        <f t="shared" si="215"/>
        <v>4767</v>
      </c>
      <c r="I625" s="3">
        <f t="shared" si="215"/>
        <v>7600</v>
      </c>
      <c r="J625" s="3">
        <f t="shared" si="215"/>
        <v>3700</v>
      </c>
      <c r="K625" s="3">
        <f t="shared" si="215"/>
        <v>17175</v>
      </c>
      <c r="L625" s="3">
        <f t="shared" si="215"/>
        <v>1067</v>
      </c>
      <c r="M625" s="3">
        <f t="shared" si="215"/>
        <v>0</v>
      </c>
      <c r="N625" s="3">
        <f t="shared" si="215"/>
        <v>0</v>
      </c>
      <c r="O625" s="3"/>
    </row>
    <row r="626" spans="1:15" ht="29.25" customHeight="1">
      <c r="A626" s="329"/>
      <c r="B626" s="336"/>
      <c r="C626" s="337"/>
      <c r="D626" s="338"/>
      <c r="E626" s="329"/>
      <c r="F626" s="89">
        <v>2015</v>
      </c>
      <c r="G626" s="3">
        <f t="shared" si="215"/>
        <v>25975</v>
      </c>
      <c r="H626" s="3">
        <f t="shared" si="215"/>
        <v>5223</v>
      </c>
      <c r="I626" s="3">
        <f t="shared" si="215"/>
        <v>7600</v>
      </c>
      <c r="J626" s="3">
        <f t="shared" si="215"/>
        <v>3608</v>
      </c>
      <c r="K626" s="3">
        <f t="shared" si="215"/>
        <v>18375</v>
      </c>
      <c r="L626" s="3">
        <f t="shared" si="215"/>
        <v>1615</v>
      </c>
      <c r="M626" s="3">
        <f t="shared" si="215"/>
        <v>0</v>
      </c>
      <c r="N626" s="3">
        <f t="shared" si="215"/>
        <v>0</v>
      </c>
      <c r="O626" s="3"/>
    </row>
    <row r="627" spans="1:15" ht="28.5" customHeight="1">
      <c r="A627" s="329"/>
      <c r="B627" s="336"/>
      <c r="C627" s="337"/>
      <c r="D627" s="338"/>
      <c r="E627" s="329"/>
      <c r="F627" s="89">
        <v>2016</v>
      </c>
      <c r="G627" s="3">
        <f t="shared" ref="G627:N627" si="216">G610+G616+G622</f>
        <v>24275</v>
      </c>
      <c r="H627" s="3">
        <f t="shared" si="216"/>
        <v>6231</v>
      </c>
      <c r="I627" s="3">
        <f t="shared" si="216"/>
        <v>7600</v>
      </c>
      <c r="J627" s="3">
        <f t="shared" si="216"/>
        <v>0</v>
      </c>
      <c r="K627" s="3">
        <f t="shared" si="216"/>
        <v>16675</v>
      </c>
      <c r="L627" s="3">
        <f t="shared" si="216"/>
        <v>6231</v>
      </c>
      <c r="M627" s="3">
        <f t="shared" si="216"/>
        <v>0</v>
      </c>
      <c r="N627" s="3">
        <f t="shared" si="216"/>
        <v>0</v>
      </c>
      <c r="O627" s="3"/>
    </row>
    <row r="628" spans="1:15" ht="27.75" customHeight="1">
      <c r="A628" s="323"/>
      <c r="B628" s="339"/>
      <c r="C628" s="340"/>
      <c r="D628" s="341"/>
      <c r="E628" s="323"/>
      <c r="F628" s="89">
        <v>2017</v>
      </c>
      <c r="G628" s="3">
        <f>G610+G616+G622</f>
        <v>24275</v>
      </c>
      <c r="H628" s="3">
        <f t="shared" ref="H628:N628" si="217">H610+H616+H622</f>
        <v>6231</v>
      </c>
      <c r="I628" s="3">
        <f t="shared" si="217"/>
        <v>7600</v>
      </c>
      <c r="J628" s="3">
        <f t="shared" si="217"/>
        <v>0</v>
      </c>
      <c r="K628" s="3">
        <f t="shared" si="217"/>
        <v>16675</v>
      </c>
      <c r="L628" s="3">
        <f t="shared" si="217"/>
        <v>6231</v>
      </c>
      <c r="M628" s="3">
        <f t="shared" si="217"/>
        <v>0</v>
      </c>
      <c r="N628" s="3">
        <f t="shared" si="217"/>
        <v>0</v>
      </c>
      <c r="O628" s="3"/>
    </row>
    <row r="629" spans="1:15" ht="27.75" customHeight="1">
      <c r="A629" s="377"/>
      <c r="B629" s="508" t="s">
        <v>325</v>
      </c>
      <c r="C629" s="379"/>
      <c r="D629" s="379"/>
      <c r="E629" s="377"/>
      <c r="F629" s="89" t="s">
        <v>323</v>
      </c>
      <c r="G629" s="3">
        <f>SUM(G630:G634)</f>
        <v>303901</v>
      </c>
      <c r="H629" s="3">
        <f t="shared" ref="H629:N629" si="218">SUM(H630:H634)</f>
        <v>51297.599999999999</v>
      </c>
      <c r="I629" s="3">
        <f t="shared" si="218"/>
        <v>174390</v>
      </c>
      <c r="J629" s="3">
        <f t="shared" si="218"/>
        <v>10908</v>
      </c>
      <c r="K629" s="3">
        <f t="shared" si="218"/>
        <v>95410</v>
      </c>
      <c r="L629" s="3">
        <f t="shared" si="218"/>
        <v>20849</v>
      </c>
      <c r="M629" s="3">
        <f t="shared" si="218"/>
        <v>34101</v>
      </c>
      <c r="N629" s="3">
        <f t="shared" si="218"/>
        <v>19540.599999999999</v>
      </c>
      <c r="O629" s="3"/>
    </row>
    <row r="630" spans="1:15" ht="27.75" customHeight="1">
      <c r="A630" s="377"/>
      <c r="B630" s="379"/>
      <c r="C630" s="379"/>
      <c r="D630" s="379"/>
      <c r="E630" s="377"/>
      <c r="F630" s="89">
        <v>2013</v>
      </c>
      <c r="G630" s="3">
        <f t="shared" ref="G630:N634" si="219">G599+G624</f>
        <v>14206</v>
      </c>
      <c r="H630" s="3">
        <f t="shared" si="219"/>
        <v>14218</v>
      </c>
      <c r="I630" s="3">
        <f t="shared" si="219"/>
        <v>2000</v>
      </c>
      <c r="J630" s="3">
        <f t="shared" si="219"/>
        <v>2000</v>
      </c>
      <c r="K630" s="3">
        <f t="shared" si="219"/>
        <v>3500</v>
      </c>
      <c r="L630" s="3">
        <f t="shared" si="219"/>
        <v>3500</v>
      </c>
      <c r="M630" s="3">
        <f t="shared" si="219"/>
        <v>8706</v>
      </c>
      <c r="N630" s="3">
        <f t="shared" si="219"/>
        <v>8718</v>
      </c>
      <c r="O630" s="3"/>
    </row>
    <row r="631" spans="1:15" ht="27.75" customHeight="1">
      <c r="A631" s="377"/>
      <c r="B631" s="379"/>
      <c r="C631" s="379"/>
      <c r="D631" s="379"/>
      <c r="E631" s="377"/>
      <c r="F631" s="89">
        <v>2014</v>
      </c>
      <c r="G631" s="3">
        <f t="shared" si="219"/>
        <v>79875</v>
      </c>
      <c r="H631" s="3">
        <f t="shared" si="219"/>
        <v>8767</v>
      </c>
      <c r="I631" s="3">
        <f t="shared" si="219"/>
        <v>56350</v>
      </c>
      <c r="J631" s="3">
        <f t="shared" si="219"/>
        <v>5300</v>
      </c>
      <c r="K631" s="3">
        <f t="shared" si="219"/>
        <v>22675</v>
      </c>
      <c r="L631" s="3">
        <f t="shared" si="219"/>
        <v>1267</v>
      </c>
      <c r="M631" s="3">
        <f t="shared" si="219"/>
        <v>850</v>
      </c>
      <c r="N631" s="3">
        <f t="shared" si="219"/>
        <v>2200</v>
      </c>
      <c r="O631" s="3"/>
    </row>
    <row r="632" spans="1:15" ht="27.75" customHeight="1">
      <c r="A632" s="377"/>
      <c r="B632" s="379"/>
      <c r="C632" s="379"/>
      <c r="D632" s="379"/>
      <c r="E632" s="377"/>
      <c r="F632" s="89">
        <v>2015</v>
      </c>
      <c r="G632" s="3">
        <f t="shared" si="219"/>
        <v>121225</v>
      </c>
      <c r="H632" s="3">
        <f t="shared" si="219"/>
        <v>9673</v>
      </c>
      <c r="I632" s="3">
        <f t="shared" si="219"/>
        <v>68200</v>
      </c>
      <c r="J632" s="3">
        <f t="shared" si="219"/>
        <v>3608</v>
      </c>
      <c r="K632" s="3">
        <f t="shared" si="219"/>
        <v>29575</v>
      </c>
      <c r="L632" s="3">
        <f t="shared" si="219"/>
        <v>2615</v>
      </c>
      <c r="M632" s="3">
        <f t="shared" si="219"/>
        <v>23450</v>
      </c>
      <c r="N632" s="3">
        <f t="shared" si="219"/>
        <v>3450</v>
      </c>
      <c r="O632" s="3"/>
    </row>
    <row r="633" spans="1:15" ht="27.75" customHeight="1">
      <c r="A633" s="377"/>
      <c r="B633" s="379"/>
      <c r="C633" s="379"/>
      <c r="D633" s="379"/>
      <c r="E633" s="377"/>
      <c r="F633" s="89">
        <v>2016</v>
      </c>
      <c r="G633" s="3">
        <f>G602+G627</f>
        <v>61075</v>
      </c>
      <c r="H633" s="3">
        <f t="shared" si="219"/>
        <v>10601</v>
      </c>
      <c r="I633" s="3">
        <f t="shared" si="219"/>
        <v>37990</v>
      </c>
      <c r="J633" s="3">
        <f t="shared" si="219"/>
        <v>0</v>
      </c>
      <c r="K633" s="3">
        <f t="shared" si="219"/>
        <v>22235</v>
      </c>
      <c r="L633" s="3">
        <f t="shared" si="219"/>
        <v>6886</v>
      </c>
      <c r="M633" s="3">
        <f t="shared" si="219"/>
        <v>850</v>
      </c>
      <c r="N633" s="3">
        <f t="shared" si="219"/>
        <v>3715</v>
      </c>
      <c r="O633" s="3"/>
    </row>
    <row r="634" spans="1:15" ht="27.75" customHeight="1">
      <c r="A634" s="377"/>
      <c r="B634" s="379"/>
      <c r="C634" s="379"/>
      <c r="D634" s="379"/>
      <c r="E634" s="377"/>
      <c r="F634" s="89">
        <v>2017</v>
      </c>
      <c r="G634" s="3">
        <f>G603+G628</f>
        <v>27520</v>
      </c>
      <c r="H634" s="3">
        <f t="shared" si="219"/>
        <v>8038.6</v>
      </c>
      <c r="I634" s="3">
        <f t="shared" si="219"/>
        <v>9850</v>
      </c>
      <c r="J634" s="3">
        <f t="shared" si="219"/>
        <v>0</v>
      </c>
      <c r="K634" s="3">
        <f t="shared" si="219"/>
        <v>17425</v>
      </c>
      <c r="L634" s="3">
        <f t="shared" si="219"/>
        <v>6581</v>
      </c>
      <c r="M634" s="3">
        <f t="shared" si="219"/>
        <v>245</v>
      </c>
      <c r="N634" s="3">
        <f t="shared" si="219"/>
        <v>1457.6</v>
      </c>
      <c r="O634" s="3"/>
    </row>
    <row r="635" spans="1:15" ht="39" customHeight="1">
      <c r="A635" s="367" t="s">
        <v>326</v>
      </c>
      <c r="B635" s="368"/>
      <c r="C635" s="368"/>
      <c r="D635" s="368"/>
      <c r="E635" s="368"/>
      <c r="F635" s="368"/>
      <c r="G635" s="368"/>
      <c r="H635" s="368"/>
      <c r="I635" s="368"/>
      <c r="J635" s="368"/>
      <c r="K635" s="368"/>
      <c r="L635" s="368"/>
      <c r="M635" s="368"/>
      <c r="N635" s="368"/>
      <c r="O635" s="368"/>
    </row>
    <row r="636" spans="1:15" ht="29.25" customHeight="1">
      <c r="A636" s="327" t="s">
        <v>327</v>
      </c>
      <c r="B636" s="330" t="s">
        <v>48</v>
      </c>
      <c r="C636" s="331"/>
      <c r="D636" s="332"/>
      <c r="E636" s="327" t="s">
        <v>217</v>
      </c>
      <c r="F636" s="89" t="s">
        <v>323</v>
      </c>
      <c r="G636" s="3">
        <f>SUM(G637:G641)</f>
        <v>41029.002</v>
      </c>
      <c r="H636" s="3">
        <f t="shared" ref="H636:N636" si="220">SUM(H637:H641)</f>
        <v>4773</v>
      </c>
      <c r="I636" s="3">
        <f t="shared" si="220"/>
        <v>8696.2790000000005</v>
      </c>
      <c r="J636" s="3">
        <f t="shared" si="220"/>
        <v>2144.5</v>
      </c>
      <c r="K636" s="3">
        <f t="shared" si="220"/>
        <v>5575.0349999999999</v>
      </c>
      <c r="L636" s="3">
        <f t="shared" si="220"/>
        <v>1374.5</v>
      </c>
      <c r="M636" s="3">
        <f t="shared" si="220"/>
        <v>26757.687999999998</v>
      </c>
      <c r="N636" s="3">
        <f t="shared" si="220"/>
        <v>1254</v>
      </c>
      <c r="O636" s="3"/>
    </row>
    <row r="637" spans="1:15" ht="89.25" customHeight="1">
      <c r="A637" s="328"/>
      <c r="B637" s="333"/>
      <c r="C637" s="334"/>
      <c r="D637" s="335"/>
      <c r="E637" s="328"/>
      <c r="F637" s="89">
        <v>2013</v>
      </c>
      <c r="G637" s="3">
        <f t="shared" ref="G637:H641" si="221">I637+K637+M637</f>
        <v>3878.9259999999999</v>
      </c>
      <c r="H637" s="3">
        <f t="shared" si="221"/>
        <v>1203</v>
      </c>
      <c r="I637" s="3">
        <v>822.16399999999999</v>
      </c>
      <c r="J637" s="3">
        <v>256</v>
      </c>
      <c r="K637" s="3">
        <v>527.02800000000002</v>
      </c>
      <c r="L637" s="3">
        <v>164</v>
      </c>
      <c r="M637" s="3">
        <v>2529.7339999999999</v>
      </c>
      <c r="N637" s="3">
        <v>783</v>
      </c>
      <c r="O637" s="14" t="s">
        <v>355</v>
      </c>
    </row>
    <row r="638" spans="1:15" ht="60.75" customHeight="1">
      <c r="A638" s="328"/>
      <c r="B638" s="333"/>
      <c r="C638" s="334"/>
      <c r="D638" s="335"/>
      <c r="E638" s="328"/>
      <c r="F638" s="89">
        <v>2014</v>
      </c>
      <c r="G638" s="255">
        <f t="shared" si="221"/>
        <v>3147</v>
      </c>
      <c r="H638" s="255">
        <f t="shared" si="221"/>
        <v>263.39999999999998</v>
      </c>
      <c r="I638" s="255">
        <v>667</v>
      </c>
      <c r="J638" s="255">
        <v>105.3</v>
      </c>
      <c r="K638" s="255">
        <v>428</v>
      </c>
      <c r="L638" s="255">
        <v>158.1</v>
      </c>
      <c r="M638" s="255">
        <v>2052</v>
      </c>
      <c r="N638" s="255">
        <v>0</v>
      </c>
      <c r="O638" s="210" t="s">
        <v>453</v>
      </c>
    </row>
    <row r="639" spans="1:15" ht="141" customHeight="1">
      <c r="A639" s="329"/>
      <c r="B639" s="336"/>
      <c r="C639" s="337"/>
      <c r="D639" s="338"/>
      <c r="E639" s="329"/>
      <c r="F639" s="89">
        <v>2015</v>
      </c>
      <c r="G639" s="255">
        <f t="shared" si="221"/>
        <v>9317.0760000000009</v>
      </c>
      <c r="H639" s="255">
        <f t="shared" si="221"/>
        <v>0</v>
      </c>
      <c r="I639" s="255">
        <v>1974.8150000000001</v>
      </c>
      <c r="J639" s="255">
        <v>0</v>
      </c>
      <c r="K639" s="255">
        <v>1265.9069999999999</v>
      </c>
      <c r="L639" s="255">
        <v>0</v>
      </c>
      <c r="M639" s="255">
        <v>6076.3540000000003</v>
      </c>
      <c r="N639" s="255">
        <v>0</v>
      </c>
      <c r="O639" s="210" t="s">
        <v>652</v>
      </c>
    </row>
    <row r="640" spans="1:15" ht="109.5" customHeight="1">
      <c r="A640" s="329"/>
      <c r="B640" s="336"/>
      <c r="C640" s="337"/>
      <c r="D640" s="338"/>
      <c r="E640" s="329"/>
      <c r="F640" s="89">
        <v>2016</v>
      </c>
      <c r="G640" s="255">
        <f t="shared" si="221"/>
        <v>12849</v>
      </c>
      <c r="H640" s="255">
        <f t="shared" si="221"/>
        <v>1385</v>
      </c>
      <c r="I640" s="3">
        <v>2723.4</v>
      </c>
      <c r="J640" s="255">
        <v>845</v>
      </c>
      <c r="K640" s="3">
        <v>1745.8</v>
      </c>
      <c r="L640" s="255">
        <v>69</v>
      </c>
      <c r="M640" s="3">
        <v>8379.7999999999993</v>
      </c>
      <c r="N640" s="255">
        <v>471</v>
      </c>
      <c r="O640" s="210" t="s">
        <v>1142</v>
      </c>
    </row>
    <row r="641" spans="1:15" ht="141.75">
      <c r="A641" s="323"/>
      <c r="B641" s="339"/>
      <c r="C641" s="340"/>
      <c r="D641" s="341"/>
      <c r="E641" s="323"/>
      <c r="F641" s="256">
        <v>2017</v>
      </c>
      <c r="G641" s="246">
        <f t="shared" si="221"/>
        <v>11837</v>
      </c>
      <c r="H641" s="246">
        <f>J641+L641+N641</f>
        <v>1921.6</v>
      </c>
      <c r="I641" s="3">
        <v>2508.9</v>
      </c>
      <c r="J641" s="257">
        <v>938.2</v>
      </c>
      <c r="K641" s="3">
        <v>1608.3</v>
      </c>
      <c r="L641" s="258">
        <v>983.4</v>
      </c>
      <c r="M641" s="3">
        <v>7719.8</v>
      </c>
      <c r="N641" s="258">
        <v>0</v>
      </c>
      <c r="O641" s="259" t="s">
        <v>1276</v>
      </c>
    </row>
    <row r="642" spans="1:15" ht="28.5" customHeight="1">
      <c r="A642" s="327" t="s">
        <v>315</v>
      </c>
      <c r="B642" s="330" t="s">
        <v>49</v>
      </c>
      <c r="C642" s="331"/>
      <c r="D642" s="332"/>
      <c r="E642" s="327" t="s">
        <v>315</v>
      </c>
      <c r="F642" s="89" t="s">
        <v>323</v>
      </c>
      <c r="G642" s="255">
        <f>SUM(G643:G647)</f>
        <v>41029.002</v>
      </c>
      <c r="H642" s="255">
        <f t="shared" ref="H642:N642" si="222">SUM(H643:H647)</f>
        <v>4773</v>
      </c>
      <c r="I642" s="255">
        <f t="shared" si="222"/>
        <v>8696.2790000000005</v>
      </c>
      <c r="J642" s="255">
        <f t="shared" si="222"/>
        <v>2144.5</v>
      </c>
      <c r="K642" s="255">
        <f t="shared" si="222"/>
        <v>5575.0349999999999</v>
      </c>
      <c r="L642" s="255">
        <f t="shared" si="222"/>
        <v>1374.5</v>
      </c>
      <c r="M642" s="255">
        <f t="shared" si="222"/>
        <v>26757.687999999998</v>
      </c>
      <c r="N642" s="255">
        <f t="shared" si="222"/>
        <v>1254</v>
      </c>
      <c r="O642" s="210"/>
    </row>
    <row r="643" spans="1:15" ht="30.75" customHeight="1">
      <c r="A643" s="328"/>
      <c r="B643" s="333"/>
      <c r="C643" s="334"/>
      <c r="D643" s="335"/>
      <c r="E643" s="328"/>
      <c r="F643" s="89">
        <v>2013</v>
      </c>
      <c r="G643" s="255">
        <f t="shared" ref="G643:N647" si="223">G637</f>
        <v>3878.9259999999999</v>
      </c>
      <c r="H643" s="255">
        <f t="shared" si="223"/>
        <v>1203</v>
      </c>
      <c r="I643" s="255">
        <f t="shared" si="223"/>
        <v>822.16399999999999</v>
      </c>
      <c r="J643" s="255">
        <f t="shared" si="223"/>
        <v>256</v>
      </c>
      <c r="K643" s="255">
        <f t="shared" si="223"/>
        <v>527.02800000000002</v>
      </c>
      <c r="L643" s="255">
        <f t="shared" si="223"/>
        <v>164</v>
      </c>
      <c r="M643" s="255">
        <f t="shared" si="223"/>
        <v>2529.7339999999999</v>
      </c>
      <c r="N643" s="255">
        <f t="shared" si="223"/>
        <v>783</v>
      </c>
      <c r="O643" s="3"/>
    </row>
    <row r="644" spans="1:15" ht="30" customHeight="1">
      <c r="A644" s="328"/>
      <c r="B644" s="333"/>
      <c r="C644" s="334"/>
      <c r="D644" s="335"/>
      <c r="E644" s="328"/>
      <c r="F644" s="89">
        <v>2014</v>
      </c>
      <c r="G644" s="255">
        <f t="shared" si="223"/>
        <v>3147</v>
      </c>
      <c r="H644" s="255">
        <f t="shared" si="223"/>
        <v>263.39999999999998</v>
      </c>
      <c r="I644" s="255">
        <f t="shared" si="223"/>
        <v>667</v>
      </c>
      <c r="J644" s="255">
        <f t="shared" si="223"/>
        <v>105.3</v>
      </c>
      <c r="K644" s="255">
        <f t="shared" si="223"/>
        <v>428</v>
      </c>
      <c r="L644" s="255">
        <f t="shared" si="223"/>
        <v>158.1</v>
      </c>
      <c r="M644" s="255">
        <f t="shared" si="223"/>
        <v>2052</v>
      </c>
      <c r="N644" s="255">
        <f t="shared" si="223"/>
        <v>0</v>
      </c>
      <c r="O644" s="3"/>
    </row>
    <row r="645" spans="1:15" ht="29.25" customHeight="1">
      <c r="A645" s="328"/>
      <c r="B645" s="333"/>
      <c r="C645" s="334"/>
      <c r="D645" s="335"/>
      <c r="E645" s="328"/>
      <c r="F645" s="89">
        <v>2015</v>
      </c>
      <c r="G645" s="255">
        <f t="shared" si="223"/>
        <v>9317.0760000000009</v>
      </c>
      <c r="H645" s="255">
        <f t="shared" si="223"/>
        <v>0</v>
      </c>
      <c r="I645" s="255">
        <f t="shared" si="223"/>
        <v>1974.8150000000001</v>
      </c>
      <c r="J645" s="255">
        <f t="shared" si="223"/>
        <v>0</v>
      </c>
      <c r="K645" s="255">
        <f t="shared" si="223"/>
        <v>1265.9069999999999</v>
      </c>
      <c r="L645" s="255">
        <f t="shared" si="223"/>
        <v>0</v>
      </c>
      <c r="M645" s="255">
        <f t="shared" si="223"/>
        <v>6076.3540000000003</v>
      </c>
      <c r="N645" s="255">
        <f t="shared" si="223"/>
        <v>0</v>
      </c>
      <c r="O645" s="3"/>
    </row>
    <row r="646" spans="1:15" ht="28.5" customHeight="1">
      <c r="A646" s="329"/>
      <c r="B646" s="336"/>
      <c r="C646" s="337"/>
      <c r="D646" s="338"/>
      <c r="E646" s="329"/>
      <c r="F646" s="89">
        <v>2016</v>
      </c>
      <c r="G646" s="255">
        <f>G640</f>
        <v>12849</v>
      </c>
      <c r="H646" s="255">
        <f t="shared" si="223"/>
        <v>1385</v>
      </c>
      <c r="I646" s="255">
        <f t="shared" si="223"/>
        <v>2723.4</v>
      </c>
      <c r="J646" s="255">
        <f t="shared" si="223"/>
        <v>845</v>
      </c>
      <c r="K646" s="255">
        <f t="shared" si="223"/>
        <v>1745.8</v>
      </c>
      <c r="L646" s="255">
        <f t="shared" si="223"/>
        <v>69</v>
      </c>
      <c r="M646" s="255">
        <f t="shared" si="223"/>
        <v>8379.7999999999993</v>
      </c>
      <c r="N646" s="255">
        <f t="shared" si="223"/>
        <v>471</v>
      </c>
      <c r="O646" s="210"/>
    </row>
    <row r="647" spans="1:15" ht="31.5" customHeight="1">
      <c r="A647" s="323"/>
      <c r="B647" s="339"/>
      <c r="C647" s="340"/>
      <c r="D647" s="341"/>
      <c r="E647" s="323"/>
      <c r="F647" s="89">
        <v>2017</v>
      </c>
      <c r="G647" s="246">
        <f>G641</f>
        <v>11837</v>
      </c>
      <c r="H647" s="246">
        <f t="shared" si="223"/>
        <v>1921.6</v>
      </c>
      <c r="I647" s="246">
        <f t="shared" si="223"/>
        <v>2508.9</v>
      </c>
      <c r="J647" s="246">
        <f t="shared" si="223"/>
        <v>938.2</v>
      </c>
      <c r="K647" s="246">
        <f t="shared" si="223"/>
        <v>1608.3</v>
      </c>
      <c r="L647" s="246">
        <f t="shared" si="223"/>
        <v>983.4</v>
      </c>
      <c r="M647" s="246">
        <f t="shared" si="223"/>
        <v>7719.8</v>
      </c>
      <c r="N647" s="246">
        <f t="shared" si="223"/>
        <v>0</v>
      </c>
      <c r="O647" s="210"/>
    </row>
    <row r="648" spans="1:15" ht="30.75" customHeight="1">
      <c r="A648" s="521" t="s">
        <v>328</v>
      </c>
      <c r="B648" s="522"/>
      <c r="C648" s="522"/>
      <c r="D648" s="522"/>
      <c r="E648" s="522"/>
      <c r="F648" s="522"/>
      <c r="G648" s="522"/>
      <c r="H648" s="522"/>
      <c r="I648" s="522"/>
      <c r="J648" s="522"/>
      <c r="K648" s="522"/>
      <c r="L648" s="522"/>
      <c r="M648" s="522"/>
      <c r="N648" s="522"/>
      <c r="O648" s="522"/>
    </row>
    <row r="649" spans="1:15" ht="33" customHeight="1">
      <c r="A649" s="327" t="s">
        <v>329</v>
      </c>
      <c r="B649" s="330" t="s">
        <v>330</v>
      </c>
      <c r="C649" s="331"/>
      <c r="D649" s="332"/>
      <c r="E649" s="327" t="s">
        <v>217</v>
      </c>
      <c r="F649" s="89" t="s">
        <v>323</v>
      </c>
      <c r="G649" s="3">
        <f>SUM(G650:G654)</f>
        <v>7250</v>
      </c>
      <c r="H649" s="3">
        <f t="shared" ref="H649:N649" si="224">SUM(H650:H654)</f>
        <v>780.03</v>
      </c>
      <c r="I649" s="3">
        <f t="shared" si="224"/>
        <v>3250</v>
      </c>
      <c r="J649" s="3">
        <f t="shared" si="224"/>
        <v>0</v>
      </c>
      <c r="K649" s="3">
        <f t="shared" si="224"/>
        <v>4000</v>
      </c>
      <c r="L649" s="3">
        <f t="shared" si="224"/>
        <v>780.03</v>
      </c>
      <c r="M649" s="3">
        <f t="shared" si="224"/>
        <v>0</v>
      </c>
      <c r="N649" s="3">
        <f t="shared" si="224"/>
        <v>0</v>
      </c>
      <c r="O649" s="3"/>
    </row>
    <row r="650" spans="1:15" ht="86.25" customHeight="1">
      <c r="A650" s="328"/>
      <c r="B650" s="333"/>
      <c r="C650" s="334"/>
      <c r="D650" s="335"/>
      <c r="E650" s="328"/>
      <c r="F650" s="163">
        <v>2013</v>
      </c>
      <c r="G650" s="260">
        <f>I650+K650+M650</f>
        <v>3000</v>
      </c>
      <c r="H650" s="79">
        <f>J650+L650+N650</f>
        <v>0</v>
      </c>
      <c r="I650" s="3">
        <v>1500</v>
      </c>
      <c r="J650" s="3">
        <v>0</v>
      </c>
      <c r="K650" s="3">
        <v>1500</v>
      </c>
      <c r="L650" s="3">
        <v>0</v>
      </c>
      <c r="M650" s="3">
        <v>0</v>
      </c>
      <c r="N650" s="3">
        <v>0</v>
      </c>
      <c r="O650" s="11" t="s">
        <v>454</v>
      </c>
    </row>
    <row r="651" spans="1:15" ht="209.25" customHeight="1">
      <c r="A651" s="328"/>
      <c r="B651" s="333"/>
      <c r="C651" s="334"/>
      <c r="D651" s="335"/>
      <c r="E651" s="328"/>
      <c r="F651" s="163">
        <v>2014</v>
      </c>
      <c r="G651" s="260">
        <f>I651+K651+M651</f>
        <v>3500</v>
      </c>
      <c r="H651" s="79">
        <f>J651+L651+N651</f>
        <v>0</v>
      </c>
      <c r="I651" s="3">
        <v>1750</v>
      </c>
      <c r="J651" s="3">
        <v>0</v>
      </c>
      <c r="K651" s="3">
        <v>1750</v>
      </c>
      <c r="L651" s="3">
        <v>0</v>
      </c>
      <c r="M651" s="3">
        <v>0</v>
      </c>
      <c r="N651" s="3">
        <v>0</v>
      </c>
      <c r="O651" s="10" t="s">
        <v>409</v>
      </c>
    </row>
    <row r="652" spans="1:15" ht="131.25" customHeight="1">
      <c r="A652" s="329"/>
      <c r="B652" s="336"/>
      <c r="C652" s="337"/>
      <c r="D652" s="338"/>
      <c r="E652" s="329"/>
      <c r="F652" s="163">
        <v>2015</v>
      </c>
      <c r="G652" s="260">
        <f>I652+K652+M652</f>
        <v>0</v>
      </c>
      <c r="H652" s="3">
        <v>0</v>
      </c>
      <c r="I652" s="3">
        <v>0</v>
      </c>
      <c r="J652" s="3">
        <v>0</v>
      </c>
      <c r="K652" s="3">
        <v>0</v>
      </c>
      <c r="L652" s="3">
        <v>0</v>
      </c>
      <c r="M652" s="3">
        <v>0</v>
      </c>
      <c r="N652" s="3">
        <v>0</v>
      </c>
      <c r="O652" s="10" t="s">
        <v>669</v>
      </c>
    </row>
    <row r="653" spans="1:15" s="153" customFormat="1" ht="228" customHeight="1">
      <c r="A653" s="329"/>
      <c r="B653" s="336"/>
      <c r="C653" s="337"/>
      <c r="D653" s="338"/>
      <c r="E653" s="329"/>
      <c r="F653" s="163">
        <v>2016</v>
      </c>
      <c r="G653" s="260">
        <f>I653+K653+M653</f>
        <v>750</v>
      </c>
      <c r="H653" s="79">
        <f>J653+L653+N653</f>
        <v>780.03</v>
      </c>
      <c r="I653" s="3">
        <v>0</v>
      </c>
      <c r="J653" s="3">
        <v>0</v>
      </c>
      <c r="K653" s="3">
        <v>750</v>
      </c>
      <c r="L653" s="3">
        <v>780.03</v>
      </c>
      <c r="M653" s="3">
        <v>0</v>
      </c>
      <c r="N653" s="3">
        <v>0</v>
      </c>
      <c r="O653" s="10" t="s">
        <v>1106</v>
      </c>
    </row>
    <row r="654" spans="1:15" s="153" customFormat="1" ht="257.25" customHeight="1">
      <c r="A654" s="323"/>
      <c r="B654" s="339"/>
      <c r="C654" s="340"/>
      <c r="D654" s="341"/>
      <c r="E654" s="323"/>
      <c r="F654" s="256">
        <v>2017</v>
      </c>
      <c r="G654" s="246">
        <f t="shared" ref="G654" si="225">I654+K654+M654</f>
        <v>0</v>
      </c>
      <c r="H654" s="246">
        <f>J654+L654+N654</f>
        <v>0</v>
      </c>
      <c r="I654" s="246">
        <v>0</v>
      </c>
      <c r="J654" s="257">
        <v>0</v>
      </c>
      <c r="K654" s="258">
        <v>0</v>
      </c>
      <c r="L654" s="258">
        <v>0</v>
      </c>
      <c r="M654" s="258">
        <v>0</v>
      </c>
      <c r="N654" s="258">
        <v>0</v>
      </c>
      <c r="O654" s="203" t="s">
        <v>1275</v>
      </c>
    </row>
    <row r="655" spans="1:15" ht="27" customHeight="1">
      <c r="A655" s="536" t="s">
        <v>75</v>
      </c>
      <c r="B655" s="330" t="s">
        <v>0</v>
      </c>
      <c r="C655" s="331"/>
      <c r="D655" s="332"/>
      <c r="E655" s="327" t="s">
        <v>217</v>
      </c>
      <c r="F655" s="89" t="s">
        <v>323</v>
      </c>
      <c r="G655" s="3">
        <f>SUM(G656:G660)</f>
        <v>11878.9</v>
      </c>
      <c r="H655" s="3">
        <f t="shared" ref="H655:N655" si="226">SUM(H656:H660)</f>
        <v>1216</v>
      </c>
      <c r="I655" s="3">
        <f t="shared" si="226"/>
        <v>0</v>
      </c>
      <c r="J655" s="3">
        <f t="shared" si="226"/>
        <v>0</v>
      </c>
      <c r="K655" s="3">
        <f t="shared" si="226"/>
        <v>11878.9</v>
      </c>
      <c r="L655" s="3">
        <f t="shared" si="226"/>
        <v>1216</v>
      </c>
      <c r="M655" s="3">
        <f t="shared" si="226"/>
        <v>0</v>
      </c>
      <c r="N655" s="3">
        <f t="shared" si="226"/>
        <v>0</v>
      </c>
      <c r="O655" s="3"/>
    </row>
    <row r="656" spans="1:15">
      <c r="A656" s="537"/>
      <c r="B656" s="333"/>
      <c r="C656" s="334"/>
      <c r="D656" s="335"/>
      <c r="E656" s="328"/>
      <c r="F656" s="89">
        <v>2013</v>
      </c>
      <c r="G656" s="3">
        <f t="shared" ref="G656:N660" si="227">G662+G668+G675+G681+G687+G693+G699+G705+G711+G717+G723+G729+G735+G741+G747</f>
        <v>11878.9</v>
      </c>
      <c r="H656" s="3">
        <f t="shared" si="227"/>
        <v>0</v>
      </c>
      <c r="I656" s="3">
        <f t="shared" si="227"/>
        <v>0</v>
      </c>
      <c r="J656" s="3">
        <f t="shared" si="227"/>
        <v>0</v>
      </c>
      <c r="K656" s="3">
        <f t="shared" si="227"/>
        <v>11878.9</v>
      </c>
      <c r="L656" s="3">
        <f t="shared" si="227"/>
        <v>0</v>
      </c>
      <c r="M656" s="3">
        <f t="shared" si="227"/>
        <v>0</v>
      </c>
      <c r="N656" s="3">
        <f t="shared" si="227"/>
        <v>0</v>
      </c>
      <c r="O656" s="3"/>
    </row>
    <row r="657" spans="1:15">
      <c r="A657" s="537"/>
      <c r="B657" s="333"/>
      <c r="C657" s="334"/>
      <c r="D657" s="335"/>
      <c r="E657" s="328"/>
      <c r="F657" s="89">
        <v>2014</v>
      </c>
      <c r="G657" s="3">
        <f t="shared" si="227"/>
        <v>0</v>
      </c>
      <c r="H657" s="3">
        <f t="shared" si="227"/>
        <v>0</v>
      </c>
      <c r="I657" s="3">
        <f t="shared" si="227"/>
        <v>0</v>
      </c>
      <c r="J657" s="3">
        <f t="shared" si="227"/>
        <v>0</v>
      </c>
      <c r="K657" s="3">
        <f t="shared" si="227"/>
        <v>0</v>
      </c>
      <c r="L657" s="3">
        <f t="shared" si="227"/>
        <v>0</v>
      </c>
      <c r="M657" s="3">
        <f t="shared" si="227"/>
        <v>0</v>
      </c>
      <c r="N657" s="3">
        <f t="shared" si="227"/>
        <v>0</v>
      </c>
      <c r="O657" s="3"/>
    </row>
    <row r="658" spans="1:15" ht="18.75" customHeight="1">
      <c r="A658" s="329"/>
      <c r="B658" s="336"/>
      <c r="C658" s="337"/>
      <c r="D658" s="338"/>
      <c r="E658" s="329"/>
      <c r="F658" s="89">
        <v>2015</v>
      </c>
      <c r="G658" s="3">
        <f t="shared" si="227"/>
        <v>0</v>
      </c>
      <c r="H658" s="3">
        <f t="shared" si="227"/>
        <v>1216</v>
      </c>
      <c r="I658" s="3">
        <f t="shared" si="227"/>
        <v>0</v>
      </c>
      <c r="J658" s="3">
        <f t="shared" si="227"/>
        <v>0</v>
      </c>
      <c r="K658" s="3">
        <f t="shared" si="227"/>
        <v>0</v>
      </c>
      <c r="L658" s="3">
        <f t="shared" si="227"/>
        <v>1216</v>
      </c>
      <c r="M658" s="3">
        <f t="shared" si="227"/>
        <v>0</v>
      </c>
      <c r="N658" s="3">
        <f t="shared" si="227"/>
        <v>0</v>
      </c>
      <c r="O658" s="3"/>
    </row>
    <row r="659" spans="1:15">
      <c r="A659" s="329"/>
      <c r="B659" s="336"/>
      <c r="C659" s="337"/>
      <c r="D659" s="338"/>
      <c r="E659" s="329"/>
      <c r="F659" s="89">
        <v>2016</v>
      </c>
      <c r="G659" s="3">
        <f t="shared" si="227"/>
        <v>0</v>
      </c>
      <c r="H659" s="3">
        <f t="shared" si="227"/>
        <v>0</v>
      </c>
      <c r="I659" s="3">
        <f t="shared" si="227"/>
        <v>0</v>
      </c>
      <c r="J659" s="3">
        <f t="shared" si="227"/>
        <v>0</v>
      </c>
      <c r="K659" s="3">
        <f t="shared" si="227"/>
        <v>0</v>
      </c>
      <c r="L659" s="3">
        <f t="shared" si="227"/>
        <v>0</v>
      </c>
      <c r="M659" s="3">
        <f t="shared" si="227"/>
        <v>0</v>
      </c>
      <c r="N659" s="3">
        <f t="shared" si="227"/>
        <v>0</v>
      </c>
      <c r="O659" s="3"/>
    </row>
    <row r="660" spans="1:15">
      <c r="A660" s="323"/>
      <c r="B660" s="339"/>
      <c r="C660" s="340"/>
      <c r="D660" s="341"/>
      <c r="E660" s="323"/>
      <c r="F660" s="89">
        <v>2017</v>
      </c>
      <c r="G660" s="3">
        <f t="shared" si="227"/>
        <v>0</v>
      </c>
      <c r="H660" s="3">
        <f t="shared" si="227"/>
        <v>0</v>
      </c>
      <c r="I660" s="3">
        <f t="shared" si="227"/>
        <v>0</v>
      </c>
      <c r="J660" s="3">
        <f t="shared" si="227"/>
        <v>0</v>
      </c>
      <c r="K660" s="3">
        <f t="shared" si="227"/>
        <v>0</v>
      </c>
      <c r="L660" s="3">
        <f t="shared" si="227"/>
        <v>0</v>
      </c>
      <c r="M660" s="3">
        <f t="shared" si="227"/>
        <v>0</v>
      </c>
      <c r="N660" s="3">
        <f t="shared" si="227"/>
        <v>0</v>
      </c>
      <c r="O660" s="3"/>
    </row>
    <row r="661" spans="1:15">
      <c r="A661" s="354" t="s">
        <v>76</v>
      </c>
      <c r="B661" s="347" t="s">
        <v>51</v>
      </c>
      <c r="C661" s="348"/>
      <c r="D661" s="349"/>
      <c r="E661" s="322" t="s">
        <v>294</v>
      </c>
      <c r="F661" s="157" t="s">
        <v>323</v>
      </c>
      <c r="G661" s="3">
        <f>SUM(G662:G666)</f>
        <v>6460.9</v>
      </c>
      <c r="H661" s="3">
        <f t="shared" ref="H661:N661" si="228">SUM(H662:H666)</f>
        <v>173</v>
      </c>
      <c r="I661" s="3">
        <f t="shared" si="228"/>
        <v>0</v>
      </c>
      <c r="J661" s="3">
        <f t="shared" si="228"/>
        <v>0</v>
      </c>
      <c r="K661" s="3">
        <f t="shared" si="228"/>
        <v>6460.9</v>
      </c>
      <c r="L661" s="3">
        <f t="shared" si="228"/>
        <v>173</v>
      </c>
      <c r="M661" s="3">
        <f t="shared" si="228"/>
        <v>0</v>
      </c>
      <c r="N661" s="3">
        <f t="shared" si="228"/>
        <v>0</v>
      </c>
      <c r="O661" s="44"/>
    </row>
    <row r="662" spans="1:15" ht="92.25" customHeight="1">
      <c r="A662" s="355"/>
      <c r="B662" s="350"/>
      <c r="C662" s="351"/>
      <c r="D662" s="352"/>
      <c r="E662" s="353"/>
      <c r="F662" s="157">
        <v>2013</v>
      </c>
      <c r="G662" s="167">
        <f t="shared" ref="G662:H666" si="229">I662+K662+M662</f>
        <v>6460.9</v>
      </c>
      <c r="H662" s="167">
        <f t="shared" si="229"/>
        <v>0</v>
      </c>
      <c r="I662" s="44">
        <v>0</v>
      </c>
      <c r="J662" s="44">
        <v>0</v>
      </c>
      <c r="K662" s="44">
        <v>6460.9</v>
      </c>
      <c r="L662" s="44">
        <v>0</v>
      </c>
      <c r="M662" s="44">
        <v>0</v>
      </c>
      <c r="N662" s="44">
        <v>0</v>
      </c>
      <c r="O662" s="11" t="s">
        <v>356</v>
      </c>
    </row>
    <row r="663" spans="1:15" ht="75" customHeight="1">
      <c r="A663" s="355"/>
      <c r="B663" s="350"/>
      <c r="C663" s="351"/>
      <c r="D663" s="352"/>
      <c r="E663" s="353"/>
      <c r="F663" s="157">
        <v>2014</v>
      </c>
      <c r="G663" s="13">
        <f t="shared" si="229"/>
        <v>0</v>
      </c>
      <c r="H663" s="167">
        <f t="shared" si="229"/>
        <v>0</v>
      </c>
      <c r="I663" s="44">
        <v>0</v>
      </c>
      <c r="J663" s="44">
        <v>0</v>
      </c>
      <c r="K663" s="44">
        <v>0</v>
      </c>
      <c r="L663" s="44">
        <v>0</v>
      </c>
      <c r="M663" s="44">
        <v>0</v>
      </c>
      <c r="N663" s="44">
        <v>0</v>
      </c>
      <c r="O663" s="10" t="s">
        <v>408</v>
      </c>
    </row>
    <row r="664" spans="1:15" ht="67.5" customHeight="1">
      <c r="A664" s="329"/>
      <c r="B664" s="336"/>
      <c r="C664" s="337"/>
      <c r="D664" s="338"/>
      <c r="E664" s="329"/>
      <c r="F664" s="157">
        <v>2015</v>
      </c>
      <c r="G664" s="13">
        <f t="shared" si="229"/>
        <v>0</v>
      </c>
      <c r="H664" s="167">
        <f t="shared" si="229"/>
        <v>173</v>
      </c>
      <c r="I664" s="44">
        <v>0</v>
      </c>
      <c r="J664" s="44">
        <v>0</v>
      </c>
      <c r="K664" s="44">
        <v>0</v>
      </c>
      <c r="L664" s="44">
        <v>173</v>
      </c>
      <c r="M664" s="44">
        <v>0</v>
      </c>
      <c r="N664" s="44">
        <v>0</v>
      </c>
      <c r="O664" s="224" t="s">
        <v>670</v>
      </c>
    </row>
    <row r="665" spans="1:15" ht="30" customHeight="1">
      <c r="A665" s="329"/>
      <c r="B665" s="336"/>
      <c r="C665" s="337"/>
      <c r="D665" s="338"/>
      <c r="E665" s="329"/>
      <c r="F665" s="157">
        <v>2016</v>
      </c>
      <c r="G665" s="13">
        <f t="shared" si="229"/>
        <v>0</v>
      </c>
      <c r="H665" s="13">
        <f t="shared" si="229"/>
        <v>0</v>
      </c>
      <c r="I665" s="44">
        <v>0</v>
      </c>
      <c r="J665" s="44">
        <v>0</v>
      </c>
      <c r="K665" s="44">
        <v>0</v>
      </c>
      <c r="L665" s="44">
        <v>0</v>
      </c>
      <c r="M665" s="44">
        <v>0</v>
      </c>
      <c r="N665" s="44">
        <v>0</v>
      </c>
      <c r="O665" s="224" t="s">
        <v>720</v>
      </c>
    </row>
    <row r="666" spans="1:15" ht="31.5" customHeight="1">
      <c r="A666" s="323"/>
      <c r="B666" s="339"/>
      <c r="C666" s="340"/>
      <c r="D666" s="341"/>
      <c r="E666" s="323"/>
      <c r="F666" s="157">
        <v>2017</v>
      </c>
      <c r="G666" s="13">
        <f t="shared" si="229"/>
        <v>0</v>
      </c>
      <c r="H666" s="167">
        <f t="shared" si="229"/>
        <v>0</v>
      </c>
      <c r="I666" s="44">
        <v>0</v>
      </c>
      <c r="J666" s="44">
        <v>0</v>
      </c>
      <c r="K666" s="44">
        <v>0</v>
      </c>
      <c r="L666" s="44">
        <v>0</v>
      </c>
      <c r="M666" s="44">
        <v>0</v>
      </c>
      <c r="N666" s="44">
        <v>0</v>
      </c>
      <c r="O666" s="224" t="s">
        <v>720</v>
      </c>
    </row>
    <row r="667" spans="1:15" ht="31.5" customHeight="1">
      <c r="A667" s="354" t="s">
        <v>77</v>
      </c>
      <c r="B667" s="347" t="s">
        <v>50</v>
      </c>
      <c r="C667" s="348"/>
      <c r="D667" s="349"/>
      <c r="E667" s="322" t="s">
        <v>303</v>
      </c>
      <c r="F667" s="157" t="s">
        <v>323</v>
      </c>
      <c r="G667" s="3">
        <f>SUM(G668:G672)</f>
        <v>387</v>
      </c>
      <c r="H667" s="3">
        <f t="shared" ref="H667:N667" si="230">SUM(H668:H672)</f>
        <v>29.7</v>
      </c>
      <c r="I667" s="3">
        <f t="shared" si="230"/>
        <v>0</v>
      </c>
      <c r="J667" s="3">
        <f t="shared" si="230"/>
        <v>0</v>
      </c>
      <c r="K667" s="3">
        <f t="shared" si="230"/>
        <v>387</v>
      </c>
      <c r="L667" s="3">
        <f t="shared" si="230"/>
        <v>29.7</v>
      </c>
      <c r="M667" s="3">
        <f t="shared" si="230"/>
        <v>0</v>
      </c>
      <c r="N667" s="3">
        <f t="shared" si="230"/>
        <v>0</v>
      </c>
      <c r="O667" s="44"/>
    </row>
    <row r="668" spans="1:15" ht="97.5" customHeight="1">
      <c r="A668" s="355"/>
      <c r="B668" s="350"/>
      <c r="C668" s="351"/>
      <c r="D668" s="352"/>
      <c r="E668" s="353"/>
      <c r="F668" s="157">
        <v>2013</v>
      </c>
      <c r="G668" s="13">
        <f t="shared" ref="G668:H672" si="231">I668+K668+M668</f>
        <v>387</v>
      </c>
      <c r="H668" s="167">
        <f t="shared" si="231"/>
        <v>0</v>
      </c>
      <c r="I668" s="157">
        <v>0</v>
      </c>
      <c r="J668" s="157">
        <v>0</v>
      </c>
      <c r="K668" s="157">
        <v>387</v>
      </c>
      <c r="L668" s="157">
        <v>0</v>
      </c>
      <c r="M668" s="157">
        <v>0</v>
      </c>
      <c r="N668" s="157">
        <v>0</v>
      </c>
      <c r="O668" s="11" t="s">
        <v>356</v>
      </c>
    </row>
    <row r="669" spans="1:15" s="153" customFormat="1" ht="69.75" customHeight="1">
      <c r="A669" s="355"/>
      <c r="B669" s="350"/>
      <c r="C669" s="351"/>
      <c r="D669" s="352"/>
      <c r="E669" s="353"/>
      <c r="F669" s="157">
        <v>2014</v>
      </c>
      <c r="G669" s="13">
        <f t="shared" si="231"/>
        <v>0</v>
      </c>
      <c r="H669" s="167">
        <f t="shared" si="231"/>
        <v>0</v>
      </c>
      <c r="I669" s="44">
        <v>0</v>
      </c>
      <c r="J669" s="44">
        <v>0</v>
      </c>
      <c r="K669" s="44">
        <v>0</v>
      </c>
      <c r="L669" s="44">
        <v>0</v>
      </c>
      <c r="M669" s="44">
        <v>0</v>
      </c>
      <c r="N669" s="44">
        <v>0</v>
      </c>
      <c r="O669" s="10" t="s">
        <v>408</v>
      </c>
    </row>
    <row r="670" spans="1:15" s="153" customFormat="1" ht="59.25" customHeight="1">
      <c r="A670" s="329"/>
      <c r="B670" s="336"/>
      <c r="C670" s="337"/>
      <c r="D670" s="338"/>
      <c r="E670" s="329"/>
      <c r="F670" s="157">
        <v>2015</v>
      </c>
      <c r="G670" s="13">
        <f t="shared" si="231"/>
        <v>0</v>
      </c>
      <c r="H670" s="167">
        <f t="shared" si="231"/>
        <v>29.7</v>
      </c>
      <c r="I670" s="44">
        <v>0</v>
      </c>
      <c r="J670" s="44">
        <v>0</v>
      </c>
      <c r="K670" s="44">
        <v>0</v>
      </c>
      <c r="L670" s="44">
        <v>29.7</v>
      </c>
      <c r="M670" s="44">
        <v>0</v>
      </c>
      <c r="N670" s="44">
        <v>0</v>
      </c>
      <c r="O670" s="224" t="s">
        <v>741</v>
      </c>
    </row>
    <row r="671" spans="1:15" s="153" customFormat="1" ht="23.25" customHeight="1">
      <c r="A671" s="329"/>
      <c r="B671" s="336"/>
      <c r="C671" s="337"/>
      <c r="D671" s="338"/>
      <c r="E671" s="329"/>
      <c r="F671" s="157">
        <v>2016</v>
      </c>
      <c r="G671" s="13">
        <f t="shared" si="231"/>
        <v>0</v>
      </c>
      <c r="H671" s="167">
        <f t="shared" si="231"/>
        <v>0</v>
      </c>
      <c r="I671" s="44">
        <v>0</v>
      </c>
      <c r="J671" s="44">
        <v>0</v>
      </c>
      <c r="K671" s="44">
        <v>0</v>
      </c>
      <c r="L671" s="44">
        <v>0</v>
      </c>
      <c r="M671" s="44">
        <v>0</v>
      </c>
      <c r="N671" s="44">
        <v>0</v>
      </c>
      <c r="O671" s="224" t="s">
        <v>1201</v>
      </c>
    </row>
    <row r="672" spans="1:15" s="153" customFormat="1" ht="27.75" customHeight="1">
      <c r="A672" s="323"/>
      <c r="B672" s="339"/>
      <c r="C672" s="340"/>
      <c r="D672" s="341"/>
      <c r="E672" s="323"/>
      <c r="F672" s="157">
        <v>2017</v>
      </c>
      <c r="G672" s="13">
        <f t="shared" si="231"/>
        <v>0</v>
      </c>
      <c r="H672" s="167">
        <f t="shared" si="231"/>
        <v>0</v>
      </c>
      <c r="I672" s="44">
        <v>0</v>
      </c>
      <c r="J672" s="44">
        <v>0</v>
      </c>
      <c r="K672" s="44">
        <v>0</v>
      </c>
      <c r="L672" s="44">
        <v>0</v>
      </c>
      <c r="M672" s="44">
        <v>0</v>
      </c>
      <c r="N672" s="44">
        <v>0</v>
      </c>
      <c r="O672" s="224" t="s">
        <v>1201</v>
      </c>
    </row>
    <row r="673" spans="1:15" ht="31.5" customHeight="1">
      <c r="A673" s="354" t="s">
        <v>78</v>
      </c>
      <c r="B673" s="347" t="s">
        <v>52</v>
      </c>
      <c r="C673" s="380"/>
      <c r="D673" s="381"/>
      <c r="E673" s="322" t="s">
        <v>296</v>
      </c>
      <c r="F673" s="322" t="s">
        <v>323</v>
      </c>
      <c r="G673" s="324">
        <f>G675+G676+G677+G678+G679</f>
        <v>387</v>
      </c>
      <c r="H673" s="324">
        <f t="shared" ref="H673:N673" si="232">H675+H676+H677+H678+H679</f>
        <v>98</v>
      </c>
      <c r="I673" s="324">
        <f t="shared" si="232"/>
        <v>0</v>
      </c>
      <c r="J673" s="324">
        <f t="shared" si="232"/>
        <v>0</v>
      </c>
      <c r="K673" s="324">
        <f t="shared" si="232"/>
        <v>387</v>
      </c>
      <c r="L673" s="324">
        <f t="shared" si="232"/>
        <v>98</v>
      </c>
      <c r="M673" s="324">
        <f t="shared" si="232"/>
        <v>0</v>
      </c>
      <c r="N673" s="324">
        <f t="shared" si="232"/>
        <v>0</v>
      </c>
      <c r="O673" s="342"/>
    </row>
    <row r="674" spans="1:15" ht="34.5" hidden="1" customHeight="1">
      <c r="A674" s="329"/>
      <c r="B674" s="336"/>
      <c r="C674" s="382"/>
      <c r="D674" s="338"/>
      <c r="E674" s="329"/>
      <c r="F674" s="323"/>
      <c r="G674" s="323"/>
      <c r="H674" s="323"/>
      <c r="I674" s="323"/>
      <c r="J674" s="323"/>
      <c r="K674" s="323"/>
      <c r="L674" s="323"/>
      <c r="M674" s="323"/>
      <c r="N674" s="323"/>
      <c r="O674" s="343"/>
    </row>
    <row r="675" spans="1:15" ht="87.75" customHeight="1">
      <c r="A675" s="329"/>
      <c r="B675" s="336"/>
      <c r="C675" s="382"/>
      <c r="D675" s="338"/>
      <c r="E675" s="329"/>
      <c r="F675" s="157">
        <v>2013</v>
      </c>
      <c r="G675" s="13">
        <f t="shared" ref="G675:H679" si="233">I675+K675+M675</f>
        <v>387</v>
      </c>
      <c r="H675" s="167">
        <f t="shared" si="233"/>
        <v>0</v>
      </c>
      <c r="I675" s="157">
        <v>0</v>
      </c>
      <c r="J675" s="157">
        <v>0</v>
      </c>
      <c r="K675" s="157">
        <v>387</v>
      </c>
      <c r="L675" s="157">
        <v>0</v>
      </c>
      <c r="M675" s="157">
        <v>0</v>
      </c>
      <c r="N675" s="157">
        <v>0</v>
      </c>
      <c r="O675" s="11" t="s">
        <v>356</v>
      </c>
    </row>
    <row r="676" spans="1:15" ht="65.25" customHeight="1">
      <c r="A676" s="329"/>
      <c r="B676" s="336"/>
      <c r="C676" s="382"/>
      <c r="D676" s="338"/>
      <c r="E676" s="329"/>
      <c r="F676" s="157">
        <v>2014</v>
      </c>
      <c r="G676" s="13">
        <f t="shared" si="233"/>
        <v>0</v>
      </c>
      <c r="H676" s="167">
        <f t="shared" si="233"/>
        <v>0</v>
      </c>
      <c r="I676" s="44">
        <v>0</v>
      </c>
      <c r="J676" s="44">
        <v>0</v>
      </c>
      <c r="K676" s="44">
        <v>0</v>
      </c>
      <c r="L676" s="44">
        <v>0</v>
      </c>
      <c r="M676" s="44">
        <v>0</v>
      </c>
      <c r="N676" s="44">
        <v>0</v>
      </c>
      <c r="O676" s="10" t="s">
        <v>408</v>
      </c>
    </row>
    <row r="677" spans="1:15" ht="75.75" customHeight="1">
      <c r="A677" s="329"/>
      <c r="B677" s="336"/>
      <c r="C677" s="382"/>
      <c r="D677" s="338"/>
      <c r="E677" s="329"/>
      <c r="F677" s="157">
        <v>2015</v>
      </c>
      <c r="G677" s="13">
        <f t="shared" si="233"/>
        <v>0</v>
      </c>
      <c r="H677" s="167">
        <f t="shared" si="233"/>
        <v>98</v>
      </c>
      <c r="I677" s="44">
        <v>0</v>
      </c>
      <c r="J677" s="44">
        <v>0</v>
      </c>
      <c r="K677" s="44">
        <v>0</v>
      </c>
      <c r="L677" s="44">
        <v>98</v>
      </c>
      <c r="M677" s="44">
        <v>0</v>
      </c>
      <c r="N677" s="44">
        <v>0</v>
      </c>
      <c r="O677" s="10" t="s">
        <v>742</v>
      </c>
    </row>
    <row r="678" spans="1:15" ht="28.5" customHeight="1">
      <c r="A678" s="329"/>
      <c r="B678" s="336"/>
      <c r="C678" s="382"/>
      <c r="D678" s="338"/>
      <c r="E678" s="329"/>
      <c r="F678" s="157">
        <v>2016</v>
      </c>
      <c r="G678" s="13">
        <f t="shared" si="233"/>
        <v>0</v>
      </c>
      <c r="H678" s="167">
        <f t="shared" si="233"/>
        <v>0</v>
      </c>
      <c r="I678" s="44">
        <v>0</v>
      </c>
      <c r="J678" s="44">
        <v>0</v>
      </c>
      <c r="K678" s="44">
        <v>0</v>
      </c>
      <c r="L678" s="44">
        <v>0</v>
      </c>
      <c r="M678" s="44">
        <v>0</v>
      </c>
      <c r="N678" s="44">
        <v>0</v>
      </c>
      <c r="O678" s="224" t="s">
        <v>743</v>
      </c>
    </row>
    <row r="679" spans="1:15" ht="30" customHeight="1">
      <c r="A679" s="323"/>
      <c r="B679" s="339"/>
      <c r="C679" s="340"/>
      <c r="D679" s="341"/>
      <c r="E679" s="323"/>
      <c r="F679" s="157">
        <v>2017</v>
      </c>
      <c r="G679" s="13">
        <f t="shared" si="233"/>
        <v>0</v>
      </c>
      <c r="H679" s="167">
        <f t="shared" si="233"/>
        <v>0</v>
      </c>
      <c r="I679" s="44">
        <v>0</v>
      </c>
      <c r="J679" s="44">
        <v>0</v>
      </c>
      <c r="K679" s="44">
        <v>0</v>
      </c>
      <c r="L679" s="44">
        <v>0</v>
      </c>
      <c r="M679" s="44">
        <v>0</v>
      </c>
      <c r="N679" s="44">
        <v>0</v>
      </c>
      <c r="O679" s="224" t="s">
        <v>743</v>
      </c>
    </row>
    <row r="680" spans="1:15" ht="31.5" customHeight="1">
      <c r="A680" s="354" t="s">
        <v>79</v>
      </c>
      <c r="B680" s="347" t="s">
        <v>63</v>
      </c>
      <c r="C680" s="348"/>
      <c r="D680" s="349"/>
      <c r="E680" s="322" t="s">
        <v>2</v>
      </c>
      <c r="F680" s="157" t="s">
        <v>323</v>
      </c>
      <c r="G680" s="3">
        <f>SUM(G681:G685)</f>
        <v>387</v>
      </c>
      <c r="H680" s="3">
        <f t="shared" ref="H680:N680" si="234">SUM(H681:H685)</f>
        <v>99.9</v>
      </c>
      <c r="I680" s="3">
        <f t="shared" si="234"/>
        <v>0</v>
      </c>
      <c r="J680" s="3">
        <f t="shared" si="234"/>
        <v>0</v>
      </c>
      <c r="K680" s="3">
        <f t="shared" si="234"/>
        <v>387</v>
      </c>
      <c r="L680" s="3">
        <f t="shared" si="234"/>
        <v>99.9</v>
      </c>
      <c r="M680" s="3">
        <f t="shared" si="234"/>
        <v>0</v>
      </c>
      <c r="N680" s="3">
        <f t="shared" si="234"/>
        <v>0</v>
      </c>
      <c r="O680" s="44"/>
    </row>
    <row r="681" spans="1:15" ht="86.25" customHeight="1">
      <c r="A681" s="355"/>
      <c r="B681" s="350"/>
      <c r="C681" s="351"/>
      <c r="D681" s="352"/>
      <c r="E681" s="353"/>
      <c r="F681" s="157">
        <v>2013</v>
      </c>
      <c r="G681" s="13">
        <f t="shared" ref="G681:H685" si="235">I681+K681+M681</f>
        <v>387</v>
      </c>
      <c r="H681" s="167">
        <f t="shared" si="235"/>
        <v>0</v>
      </c>
      <c r="I681" s="157">
        <v>0</v>
      </c>
      <c r="J681" s="157">
        <v>0</v>
      </c>
      <c r="K681" s="157">
        <v>387</v>
      </c>
      <c r="L681" s="157">
        <v>0</v>
      </c>
      <c r="M681" s="157">
        <v>0</v>
      </c>
      <c r="N681" s="157">
        <v>0</v>
      </c>
      <c r="O681" s="11" t="s">
        <v>356</v>
      </c>
    </row>
    <row r="682" spans="1:15" s="153" customFormat="1" ht="71.25" customHeight="1">
      <c r="A682" s="355"/>
      <c r="B682" s="350"/>
      <c r="C682" s="351"/>
      <c r="D682" s="352"/>
      <c r="E682" s="353"/>
      <c r="F682" s="157">
        <v>2014</v>
      </c>
      <c r="G682" s="13">
        <f t="shared" si="235"/>
        <v>0</v>
      </c>
      <c r="H682" s="167">
        <f t="shared" si="235"/>
        <v>0</v>
      </c>
      <c r="I682" s="44">
        <v>0</v>
      </c>
      <c r="J682" s="44">
        <v>0</v>
      </c>
      <c r="K682" s="44">
        <v>0</v>
      </c>
      <c r="L682" s="44">
        <v>0</v>
      </c>
      <c r="M682" s="44">
        <v>0</v>
      </c>
      <c r="N682" s="44">
        <v>0</v>
      </c>
      <c r="O682" s="10" t="s">
        <v>408</v>
      </c>
    </row>
    <row r="683" spans="1:15" s="153" customFormat="1" ht="28.5" customHeight="1">
      <c r="A683" s="329"/>
      <c r="B683" s="336"/>
      <c r="C683" s="337"/>
      <c r="D683" s="338"/>
      <c r="E683" s="329"/>
      <c r="F683" s="157">
        <v>2015</v>
      </c>
      <c r="G683" s="13">
        <f t="shared" si="235"/>
        <v>0</v>
      </c>
      <c r="H683" s="167">
        <f t="shared" si="235"/>
        <v>99.9</v>
      </c>
      <c r="I683" s="44">
        <v>0</v>
      </c>
      <c r="J683" s="44">
        <v>0</v>
      </c>
      <c r="K683" s="44">
        <v>0</v>
      </c>
      <c r="L683" s="44">
        <v>99.9</v>
      </c>
      <c r="M683" s="44">
        <v>0</v>
      </c>
      <c r="N683" s="44">
        <v>0</v>
      </c>
      <c r="O683" s="224" t="s">
        <v>671</v>
      </c>
    </row>
    <row r="684" spans="1:15" s="153" customFormat="1" ht="20.25" customHeight="1">
      <c r="A684" s="329"/>
      <c r="B684" s="336"/>
      <c r="C684" s="337"/>
      <c r="D684" s="338"/>
      <c r="E684" s="329"/>
      <c r="F684" s="157">
        <v>2016</v>
      </c>
      <c r="G684" s="13">
        <f t="shared" si="235"/>
        <v>0</v>
      </c>
      <c r="H684" s="167">
        <f t="shared" si="235"/>
        <v>0</v>
      </c>
      <c r="I684" s="44">
        <v>0</v>
      </c>
      <c r="J684" s="44">
        <v>0</v>
      </c>
      <c r="K684" s="44">
        <v>0</v>
      </c>
      <c r="L684" s="44">
        <v>0</v>
      </c>
      <c r="M684" s="44">
        <v>0</v>
      </c>
      <c r="N684" s="44">
        <v>0</v>
      </c>
      <c r="O684" s="224" t="s">
        <v>718</v>
      </c>
    </row>
    <row r="685" spans="1:15" s="153" customFormat="1" ht="22.5" customHeight="1">
      <c r="A685" s="323"/>
      <c r="B685" s="339"/>
      <c r="C685" s="340"/>
      <c r="D685" s="341"/>
      <c r="E685" s="323"/>
      <c r="F685" s="157">
        <v>2017</v>
      </c>
      <c r="G685" s="13">
        <f t="shared" si="235"/>
        <v>0</v>
      </c>
      <c r="H685" s="167">
        <f t="shared" si="235"/>
        <v>0</v>
      </c>
      <c r="I685" s="44">
        <v>0</v>
      </c>
      <c r="J685" s="44">
        <v>0</v>
      </c>
      <c r="K685" s="44">
        <v>0</v>
      </c>
      <c r="L685" s="44">
        <v>0</v>
      </c>
      <c r="M685" s="44">
        <v>0</v>
      </c>
      <c r="N685" s="44">
        <v>0</v>
      </c>
      <c r="O685" s="224" t="s">
        <v>1201</v>
      </c>
    </row>
    <row r="686" spans="1:15" ht="26.25" customHeight="1">
      <c r="A686" s="354" t="s">
        <v>80</v>
      </c>
      <c r="B686" s="347" t="s">
        <v>64</v>
      </c>
      <c r="C686" s="348"/>
      <c r="D686" s="349"/>
      <c r="E686" s="322" t="s">
        <v>53</v>
      </c>
      <c r="F686" s="157" t="s">
        <v>323</v>
      </c>
      <c r="G686" s="3">
        <f>SUM(G687:G691)</f>
        <v>387</v>
      </c>
      <c r="H686" s="3">
        <f t="shared" ref="H686:N686" si="236">SUM(H687:H691)</f>
        <v>133.9</v>
      </c>
      <c r="I686" s="3">
        <f t="shared" si="236"/>
        <v>0</v>
      </c>
      <c r="J686" s="3">
        <f t="shared" si="236"/>
        <v>0</v>
      </c>
      <c r="K686" s="3">
        <f t="shared" si="236"/>
        <v>387</v>
      </c>
      <c r="L686" s="3">
        <f t="shared" si="236"/>
        <v>133.9</v>
      </c>
      <c r="M686" s="3">
        <f t="shared" si="236"/>
        <v>0</v>
      </c>
      <c r="N686" s="3">
        <f t="shared" si="236"/>
        <v>0</v>
      </c>
      <c r="O686" s="10"/>
    </row>
    <row r="687" spans="1:15" ht="90" customHeight="1">
      <c r="A687" s="355"/>
      <c r="B687" s="350"/>
      <c r="C687" s="351"/>
      <c r="D687" s="352"/>
      <c r="E687" s="353"/>
      <c r="F687" s="157">
        <v>2013</v>
      </c>
      <c r="G687" s="167">
        <f t="shared" ref="G687:H691" si="237">I687+K687+M687</f>
        <v>387</v>
      </c>
      <c r="H687" s="167">
        <f t="shared" si="237"/>
        <v>0</v>
      </c>
      <c r="I687" s="157">
        <v>0</v>
      </c>
      <c r="J687" s="157">
        <v>0</v>
      </c>
      <c r="K687" s="157">
        <v>387</v>
      </c>
      <c r="L687" s="157">
        <v>0</v>
      </c>
      <c r="M687" s="157">
        <v>0</v>
      </c>
      <c r="N687" s="157">
        <v>0</v>
      </c>
      <c r="O687" s="11" t="s">
        <v>356</v>
      </c>
    </row>
    <row r="688" spans="1:15" ht="76.5" customHeight="1">
      <c r="A688" s="355"/>
      <c r="B688" s="350"/>
      <c r="C688" s="351"/>
      <c r="D688" s="352"/>
      <c r="E688" s="353"/>
      <c r="F688" s="157">
        <v>2014</v>
      </c>
      <c r="G688" s="13">
        <f t="shared" si="237"/>
        <v>0</v>
      </c>
      <c r="H688" s="167">
        <f t="shared" si="237"/>
        <v>0</v>
      </c>
      <c r="I688" s="44">
        <v>0</v>
      </c>
      <c r="J688" s="44">
        <v>0</v>
      </c>
      <c r="K688" s="44">
        <v>0</v>
      </c>
      <c r="L688" s="44">
        <v>0</v>
      </c>
      <c r="M688" s="44">
        <v>0</v>
      </c>
      <c r="N688" s="44">
        <v>0</v>
      </c>
      <c r="O688" s="10" t="s">
        <v>408</v>
      </c>
    </row>
    <row r="689" spans="1:15" ht="59.25" customHeight="1">
      <c r="A689" s="329"/>
      <c r="B689" s="336"/>
      <c r="C689" s="337"/>
      <c r="D689" s="338"/>
      <c r="E689" s="329"/>
      <c r="F689" s="157">
        <v>2015</v>
      </c>
      <c r="G689" s="13">
        <f t="shared" si="237"/>
        <v>0</v>
      </c>
      <c r="H689" s="167">
        <f t="shared" si="237"/>
        <v>133.9</v>
      </c>
      <c r="I689" s="44">
        <v>0</v>
      </c>
      <c r="J689" s="44">
        <v>0</v>
      </c>
      <c r="K689" s="44">
        <v>0</v>
      </c>
      <c r="L689" s="44">
        <v>133.9</v>
      </c>
      <c r="M689" s="44">
        <v>0</v>
      </c>
      <c r="N689" s="44">
        <v>0</v>
      </c>
      <c r="O689" s="224" t="s">
        <v>735</v>
      </c>
    </row>
    <row r="690" spans="1:15" ht="24.75" customHeight="1">
      <c r="A690" s="329"/>
      <c r="B690" s="336"/>
      <c r="C690" s="337"/>
      <c r="D690" s="338"/>
      <c r="E690" s="329"/>
      <c r="F690" s="157">
        <v>2016</v>
      </c>
      <c r="G690" s="13">
        <f t="shared" si="237"/>
        <v>0</v>
      </c>
      <c r="H690" s="167">
        <f t="shared" si="237"/>
        <v>0</v>
      </c>
      <c r="I690" s="44">
        <v>0</v>
      </c>
      <c r="J690" s="44">
        <v>0</v>
      </c>
      <c r="K690" s="44">
        <v>0</v>
      </c>
      <c r="L690" s="44">
        <v>0</v>
      </c>
      <c r="M690" s="44">
        <v>0</v>
      </c>
      <c r="N690" s="44">
        <v>0</v>
      </c>
      <c r="O690" s="224" t="s">
        <v>720</v>
      </c>
    </row>
    <row r="691" spans="1:15" ht="24" customHeight="1">
      <c r="A691" s="323"/>
      <c r="B691" s="339"/>
      <c r="C691" s="340"/>
      <c r="D691" s="341"/>
      <c r="E691" s="323"/>
      <c r="F691" s="157">
        <v>2017</v>
      </c>
      <c r="G691" s="13">
        <f t="shared" si="237"/>
        <v>0</v>
      </c>
      <c r="H691" s="167">
        <f t="shared" si="237"/>
        <v>0</v>
      </c>
      <c r="I691" s="44">
        <v>0</v>
      </c>
      <c r="J691" s="44">
        <v>0</v>
      </c>
      <c r="K691" s="44">
        <v>0</v>
      </c>
      <c r="L691" s="44">
        <v>0</v>
      </c>
      <c r="M691" s="44">
        <v>0</v>
      </c>
      <c r="N691" s="44">
        <v>0</v>
      </c>
      <c r="O691" s="224" t="s">
        <v>743</v>
      </c>
    </row>
    <row r="692" spans="1:15" ht="27.75" customHeight="1">
      <c r="A692" s="354" t="s">
        <v>81</v>
      </c>
      <c r="B692" s="347" t="s">
        <v>65</v>
      </c>
      <c r="C692" s="348"/>
      <c r="D692" s="349"/>
      <c r="E692" s="322" t="s">
        <v>54</v>
      </c>
      <c r="F692" s="157" t="s">
        <v>323</v>
      </c>
      <c r="G692" s="3">
        <f>SUM(G693:G697)</f>
        <v>387</v>
      </c>
      <c r="H692" s="3">
        <f t="shared" ref="H692:N692" si="238">SUM(H693:H697)</f>
        <v>52</v>
      </c>
      <c r="I692" s="3">
        <f t="shared" si="238"/>
        <v>0</v>
      </c>
      <c r="J692" s="3">
        <f t="shared" si="238"/>
        <v>0</v>
      </c>
      <c r="K692" s="3">
        <f t="shared" si="238"/>
        <v>387</v>
      </c>
      <c r="L692" s="3">
        <f t="shared" si="238"/>
        <v>52</v>
      </c>
      <c r="M692" s="3">
        <f t="shared" si="238"/>
        <v>0</v>
      </c>
      <c r="N692" s="3">
        <f t="shared" si="238"/>
        <v>0</v>
      </c>
      <c r="O692" s="44"/>
    </row>
    <row r="693" spans="1:15" ht="91.5" customHeight="1">
      <c r="A693" s="355"/>
      <c r="B693" s="350"/>
      <c r="C693" s="351"/>
      <c r="D693" s="352"/>
      <c r="E693" s="353"/>
      <c r="F693" s="157">
        <v>2013</v>
      </c>
      <c r="G693" s="13">
        <f t="shared" ref="G693:H697" si="239">I693+K693+M693</f>
        <v>387</v>
      </c>
      <c r="H693" s="167">
        <f t="shared" si="239"/>
        <v>0</v>
      </c>
      <c r="I693" s="157">
        <v>0</v>
      </c>
      <c r="J693" s="157">
        <v>0</v>
      </c>
      <c r="K693" s="157">
        <v>387</v>
      </c>
      <c r="L693" s="157">
        <v>0</v>
      </c>
      <c r="M693" s="157">
        <v>0</v>
      </c>
      <c r="N693" s="157">
        <v>0</v>
      </c>
      <c r="O693" s="11" t="s">
        <v>356</v>
      </c>
    </row>
    <row r="694" spans="1:15" ht="76.5" customHeight="1">
      <c r="A694" s="355"/>
      <c r="B694" s="350"/>
      <c r="C694" s="351"/>
      <c r="D694" s="352"/>
      <c r="E694" s="353"/>
      <c r="F694" s="157">
        <v>2014</v>
      </c>
      <c r="G694" s="13">
        <f t="shared" si="239"/>
        <v>0</v>
      </c>
      <c r="H694" s="167">
        <f t="shared" si="239"/>
        <v>0</v>
      </c>
      <c r="I694" s="44">
        <v>0</v>
      </c>
      <c r="J694" s="44">
        <v>0</v>
      </c>
      <c r="K694" s="44">
        <v>0</v>
      </c>
      <c r="L694" s="44">
        <v>0</v>
      </c>
      <c r="M694" s="44">
        <v>0</v>
      </c>
      <c r="N694" s="44">
        <v>0</v>
      </c>
      <c r="O694" s="10" t="s">
        <v>408</v>
      </c>
    </row>
    <row r="695" spans="1:15" ht="27" customHeight="1">
      <c r="A695" s="329"/>
      <c r="B695" s="336"/>
      <c r="C695" s="337"/>
      <c r="D695" s="338"/>
      <c r="E695" s="329"/>
      <c r="F695" s="157">
        <v>2015</v>
      </c>
      <c r="G695" s="13">
        <f t="shared" si="239"/>
        <v>0</v>
      </c>
      <c r="H695" s="167">
        <f t="shared" si="239"/>
        <v>52</v>
      </c>
      <c r="I695" s="44">
        <v>0</v>
      </c>
      <c r="J695" s="44">
        <v>0</v>
      </c>
      <c r="K695" s="44">
        <v>0</v>
      </c>
      <c r="L695" s="44">
        <v>52</v>
      </c>
      <c r="M695" s="44">
        <v>0</v>
      </c>
      <c r="N695" s="44">
        <v>0</v>
      </c>
      <c r="O695" s="10" t="s">
        <v>719</v>
      </c>
    </row>
    <row r="696" spans="1:15" ht="70.5" customHeight="1">
      <c r="A696" s="329"/>
      <c r="B696" s="336"/>
      <c r="C696" s="337"/>
      <c r="D696" s="338"/>
      <c r="E696" s="329"/>
      <c r="F696" s="157">
        <v>2016</v>
      </c>
      <c r="G696" s="13">
        <f t="shared" si="239"/>
        <v>0</v>
      </c>
      <c r="H696" s="167">
        <f t="shared" si="239"/>
        <v>0</v>
      </c>
      <c r="I696" s="44">
        <v>0</v>
      </c>
      <c r="J696" s="44"/>
      <c r="K696" s="44">
        <v>0</v>
      </c>
      <c r="L696" s="44">
        <v>0</v>
      </c>
      <c r="M696" s="44">
        <v>0</v>
      </c>
      <c r="N696" s="44">
        <v>0</v>
      </c>
      <c r="O696" s="224" t="s">
        <v>744</v>
      </c>
    </row>
    <row r="697" spans="1:15" ht="30" customHeight="1">
      <c r="A697" s="323"/>
      <c r="B697" s="339"/>
      <c r="C697" s="340"/>
      <c r="D697" s="341"/>
      <c r="E697" s="323"/>
      <c r="F697" s="157">
        <v>2017</v>
      </c>
      <c r="G697" s="13">
        <f t="shared" si="239"/>
        <v>0</v>
      </c>
      <c r="H697" s="167">
        <f t="shared" si="239"/>
        <v>0</v>
      </c>
      <c r="I697" s="44">
        <v>0</v>
      </c>
      <c r="J697" s="44">
        <v>0</v>
      </c>
      <c r="K697" s="44">
        <v>0</v>
      </c>
      <c r="L697" s="44">
        <v>0</v>
      </c>
      <c r="M697" s="44">
        <v>0</v>
      </c>
      <c r="N697" s="44">
        <v>0</v>
      </c>
      <c r="O697" s="224" t="s">
        <v>1201</v>
      </c>
    </row>
    <row r="698" spans="1:15" ht="30" customHeight="1">
      <c r="A698" s="354" t="s">
        <v>82</v>
      </c>
      <c r="B698" s="347" t="s">
        <v>66</v>
      </c>
      <c r="C698" s="348"/>
      <c r="D698" s="349"/>
      <c r="E698" s="322" t="s">
        <v>57</v>
      </c>
      <c r="F698" s="89" t="s">
        <v>323</v>
      </c>
      <c r="G698" s="3">
        <f>SUM(G699:G703)</f>
        <v>387</v>
      </c>
      <c r="H698" s="3">
        <f t="shared" ref="H698:N698" si="240">SUM(H699:H703)</f>
        <v>85</v>
      </c>
      <c r="I698" s="3">
        <f t="shared" si="240"/>
        <v>0</v>
      </c>
      <c r="J698" s="3">
        <f t="shared" si="240"/>
        <v>0</v>
      </c>
      <c r="K698" s="3">
        <f t="shared" si="240"/>
        <v>387</v>
      </c>
      <c r="L698" s="3">
        <f t="shared" si="240"/>
        <v>85</v>
      </c>
      <c r="M698" s="3">
        <f t="shared" si="240"/>
        <v>0</v>
      </c>
      <c r="N698" s="3">
        <f t="shared" si="240"/>
        <v>0</v>
      </c>
      <c r="O698" s="44"/>
    </row>
    <row r="699" spans="1:15" ht="78.75" customHeight="1">
      <c r="A699" s="355"/>
      <c r="B699" s="350"/>
      <c r="C699" s="351"/>
      <c r="D699" s="352"/>
      <c r="E699" s="353"/>
      <c r="F699" s="157">
        <v>2013</v>
      </c>
      <c r="G699" s="13">
        <f t="shared" ref="G699:H703" si="241">I699+K699+M699</f>
        <v>387</v>
      </c>
      <c r="H699" s="167">
        <f t="shared" si="241"/>
        <v>0</v>
      </c>
      <c r="I699" s="157">
        <v>0</v>
      </c>
      <c r="J699" s="157">
        <v>0</v>
      </c>
      <c r="K699" s="157">
        <v>387</v>
      </c>
      <c r="L699" s="157">
        <v>0</v>
      </c>
      <c r="M699" s="157">
        <v>0</v>
      </c>
      <c r="N699" s="157">
        <v>0</v>
      </c>
      <c r="O699" s="11" t="s">
        <v>356</v>
      </c>
    </row>
    <row r="700" spans="1:15" ht="78.75" customHeight="1">
      <c r="A700" s="355"/>
      <c r="B700" s="350"/>
      <c r="C700" s="351"/>
      <c r="D700" s="352"/>
      <c r="E700" s="353"/>
      <c r="F700" s="157">
        <v>2014</v>
      </c>
      <c r="G700" s="13">
        <f t="shared" si="241"/>
        <v>0</v>
      </c>
      <c r="H700" s="167">
        <f t="shared" si="241"/>
        <v>0</v>
      </c>
      <c r="I700" s="44">
        <v>0</v>
      </c>
      <c r="J700" s="44">
        <v>0</v>
      </c>
      <c r="K700" s="44">
        <v>0</v>
      </c>
      <c r="L700" s="44">
        <v>0</v>
      </c>
      <c r="M700" s="44">
        <v>0</v>
      </c>
      <c r="N700" s="44">
        <v>0</v>
      </c>
      <c r="O700" s="10" t="s">
        <v>408</v>
      </c>
    </row>
    <row r="701" spans="1:15" ht="28.5" customHeight="1">
      <c r="A701" s="329"/>
      <c r="B701" s="336"/>
      <c r="C701" s="337"/>
      <c r="D701" s="338"/>
      <c r="E701" s="329"/>
      <c r="F701" s="157">
        <v>2015</v>
      </c>
      <c r="G701" s="13">
        <f t="shared" si="241"/>
        <v>0</v>
      </c>
      <c r="H701" s="167">
        <f t="shared" si="241"/>
        <v>85</v>
      </c>
      <c r="I701" s="44">
        <v>0</v>
      </c>
      <c r="J701" s="44">
        <v>0</v>
      </c>
      <c r="K701" s="44">
        <v>0</v>
      </c>
      <c r="L701" s="44">
        <v>85</v>
      </c>
      <c r="M701" s="44">
        <v>0</v>
      </c>
      <c r="N701" s="44">
        <v>0</v>
      </c>
      <c r="O701" s="10" t="s">
        <v>672</v>
      </c>
    </row>
    <row r="702" spans="1:15" ht="54.75" customHeight="1">
      <c r="A702" s="329"/>
      <c r="B702" s="336"/>
      <c r="C702" s="337"/>
      <c r="D702" s="338"/>
      <c r="E702" s="329"/>
      <c r="F702" s="157">
        <v>2016</v>
      </c>
      <c r="G702" s="13">
        <f t="shared" si="241"/>
        <v>0</v>
      </c>
      <c r="H702" s="167">
        <f t="shared" si="241"/>
        <v>0</v>
      </c>
      <c r="I702" s="44">
        <v>0</v>
      </c>
      <c r="J702" s="44">
        <v>0</v>
      </c>
      <c r="K702" s="44">
        <v>0</v>
      </c>
      <c r="L702" s="44">
        <v>0</v>
      </c>
      <c r="M702" s="44">
        <v>0</v>
      </c>
      <c r="N702" s="44">
        <v>0</v>
      </c>
      <c r="O702" s="10" t="s">
        <v>745</v>
      </c>
    </row>
    <row r="703" spans="1:15" ht="31.5" customHeight="1">
      <c r="A703" s="323"/>
      <c r="B703" s="339"/>
      <c r="C703" s="340"/>
      <c r="D703" s="341"/>
      <c r="E703" s="323"/>
      <c r="F703" s="157">
        <v>2017</v>
      </c>
      <c r="G703" s="13">
        <f t="shared" si="241"/>
        <v>0</v>
      </c>
      <c r="H703" s="167">
        <f t="shared" si="241"/>
        <v>0</v>
      </c>
      <c r="I703" s="44">
        <v>0</v>
      </c>
      <c r="J703" s="44">
        <v>0</v>
      </c>
      <c r="K703" s="44">
        <v>0</v>
      </c>
      <c r="L703" s="44">
        <v>0</v>
      </c>
      <c r="M703" s="44">
        <v>0</v>
      </c>
      <c r="N703" s="44">
        <v>0</v>
      </c>
      <c r="O703" s="224" t="s">
        <v>1201</v>
      </c>
    </row>
    <row r="704" spans="1:15" ht="32.25" customHeight="1">
      <c r="A704" s="354" t="s">
        <v>83</v>
      </c>
      <c r="B704" s="347" t="s">
        <v>67</v>
      </c>
      <c r="C704" s="348"/>
      <c r="D704" s="349"/>
      <c r="E704" s="322" t="s">
        <v>55</v>
      </c>
      <c r="F704" s="89" t="s">
        <v>323</v>
      </c>
      <c r="G704" s="3">
        <f>SUM(G705:G709)</f>
        <v>387</v>
      </c>
      <c r="H704" s="3">
        <f t="shared" ref="H704:N704" si="242">SUM(H705:H709)</f>
        <v>66</v>
      </c>
      <c r="I704" s="3">
        <f t="shared" si="242"/>
        <v>0</v>
      </c>
      <c r="J704" s="3">
        <f t="shared" si="242"/>
        <v>0</v>
      </c>
      <c r="K704" s="3">
        <f t="shared" si="242"/>
        <v>387</v>
      </c>
      <c r="L704" s="3">
        <f t="shared" si="242"/>
        <v>66</v>
      </c>
      <c r="M704" s="3">
        <f t="shared" si="242"/>
        <v>0</v>
      </c>
      <c r="N704" s="3">
        <f t="shared" si="242"/>
        <v>0</v>
      </c>
      <c r="O704" s="44"/>
    </row>
    <row r="705" spans="1:15" ht="87" customHeight="1">
      <c r="A705" s="355"/>
      <c r="B705" s="350"/>
      <c r="C705" s="351"/>
      <c r="D705" s="352"/>
      <c r="E705" s="353"/>
      <c r="F705" s="157">
        <v>2013</v>
      </c>
      <c r="G705" s="13">
        <f t="shared" ref="G705:H709" si="243">I705+K705+M705</f>
        <v>387</v>
      </c>
      <c r="H705" s="167">
        <f t="shared" si="243"/>
        <v>0</v>
      </c>
      <c r="I705" s="157">
        <v>0</v>
      </c>
      <c r="J705" s="157">
        <v>0</v>
      </c>
      <c r="K705" s="157">
        <v>387</v>
      </c>
      <c r="L705" s="157">
        <v>0</v>
      </c>
      <c r="M705" s="157">
        <v>0</v>
      </c>
      <c r="N705" s="157">
        <v>0</v>
      </c>
      <c r="O705" s="11" t="s">
        <v>356</v>
      </c>
    </row>
    <row r="706" spans="1:15" ht="68.25" customHeight="1">
      <c r="A706" s="355"/>
      <c r="B706" s="350"/>
      <c r="C706" s="351"/>
      <c r="D706" s="352"/>
      <c r="E706" s="353"/>
      <c r="F706" s="157">
        <v>2014</v>
      </c>
      <c r="G706" s="13">
        <f t="shared" si="243"/>
        <v>0</v>
      </c>
      <c r="H706" s="167">
        <f t="shared" si="243"/>
        <v>0</v>
      </c>
      <c r="I706" s="44">
        <v>0</v>
      </c>
      <c r="J706" s="44">
        <v>0</v>
      </c>
      <c r="K706" s="44">
        <v>0</v>
      </c>
      <c r="L706" s="44">
        <v>0</v>
      </c>
      <c r="M706" s="44">
        <v>0</v>
      </c>
      <c r="N706" s="44">
        <v>0</v>
      </c>
      <c r="O706" s="10" t="s">
        <v>408</v>
      </c>
    </row>
    <row r="707" spans="1:15" ht="54" customHeight="1">
      <c r="A707" s="329"/>
      <c r="B707" s="336"/>
      <c r="C707" s="337"/>
      <c r="D707" s="338"/>
      <c r="E707" s="329"/>
      <c r="F707" s="157">
        <v>2015</v>
      </c>
      <c r="G707" s="13">
        <f t="shared" si="243"/>
        <v>0</v>
      </c>
      <c r="H707" s="167">
        <f t="shared" si="243"/>
        <v>66</v>
      </c>
      <c r="I707" s="44">
        <v>0</v>
      </c>
      <c r="J707" s="44">
        <v>0</v>
      </c>
      <c r="K707" s="44">
        <v>0</v>
      </c>
      <c r="L707" s="44">
        <v>66</v>
      </c>
      <c r="M707" s="44">
        <v>0</v>
      </c>
      <c r="N707" s="44">
        <v>0</v>
      </c>
      <c r="O707" s="10" t="s">
        <v>673</v>
      </c>
    </row>
    <row r="708" spans="1:15" ht="24" customHeight="1">
      <c r="A708" s="329"/>
      <c r="B708" s="336"/>
      <c r="C708" s="337"/>
      <c r="D708" s="338"/>
      <c r="E708" s="329"/>
      <c r="F708" s="157">
        <v>2016</v>
      </c>
      <c r="G708" s="13">
        <f t="shared" si="243"/>
        <v>0</v>
      </c>
      <c r="H708" s="167">
        <f t="shared" si="243"/>
        <v>0</v>
      </c>
      <c r="I708" s="44">
        <v>0</v>
      </c>
      <c r="J708" s="44">
        <v>0</v>
      </c>
      <c r="K708" s="44">
        <v>0</v>
      </c>
      <c r="L708" s="44">
        <v>0</v>
      </c>
      <c r="M708" s="44">
        <v>0</v>
      </c>
      <c r="N708" s="44">
        <v>0</v>
      </c>
      <c r="O708" s="224" t="s">
        <v>720</v>
      </c>
    </row>
    <row r="709" spans="1:15" ht="30.75" customHeight="1">
      <c r="A709" s="323"/>
      <c r="B709" s="339"/>
      <c r="C709" s="340"/>
      <c r="D709" s="341"/>
      <c r="E709" s="323"/>
      <c r="F709" s="157">
        <v>2017</v>
      </c>
      <c r="G709" s="13">
        <f t="shared" si="243"/>
        <v>0</v>
      </c>
      <c r="H709" s="167">
        <f t="shared" si="243"/>
        <v>0</v>
      </c>
      <c r="I709" s="44">
        <v>0</v>
      </c>
      <c r="J709" s="44">
        <v>0</v>
      </c>
      <c r="K709" s="44">
        <v>0</v>
      </c>
      <c r="L709" s="44">
        <v>0</v>
      </c>
      <c r="M709" s="44">
        <v>0</v>
      </c>
      <c r="N709" s="44">
        <v>0</v>
      </c>
      <c r="O709" s="224" t="s">
        <v>720</v>
      </c>
    </row>
    <row r="710" spans="1:15" ht="28.5" customHeight="1">
      <c r="A710" s="354" t="s">
        <v>84</v>
      </c>
      <c r="B710" s="347" t="s">
        <v>68</v>
      </c>
      <c r="C710" s="348"/>
      <c r="D710" s="349"/>
      <c r="E710" s="322" t="s">
        <v>56</v>
      </c>
      <c r="F710" s="89" t="s">
        <v>323</v>
      </c>
      <c r="G710" s="3">
        <f>SUM(G711:G715)</f>
        <v>387</v>
      </c>
      <c r="H710" s="3">
        <f t="shared" ref="H710:N710" si="244">SUM(H711:H715)</f>
        <v>109</v>
      </c>
      <c r="I710" s="3">
        <f t="shared" si="244"/>
        <v>0</v>
      </c>
      <c r="J710" s="3">
        <f t="shared" si="244"/>
        <v>0</v>
      </c>
      <c r="K710" s="3">
        <f t="shared" si="244"/>
        <v>387</v>
      </c>
      <c r="L710" s="3">
        <f t="shared" si="244"/>
        <v>109</v>
      </c>
      <c r="M710" s="3">
        <f t="shared" si="244"/>
        <v>0</v>
      </c>
      <c r="N710" s="3">
        <f t="shared" si="244"/>
        <v>0</v>
      </c>
      <c r="O710" s="44"/>
    </row>
    <row r="711" spans="1:15" ht="88.5" customHeight="1">
      <c r="A711" s="355"/>
      <c r="B711" s="350"/>
      <c r="C711" s="351"/>
      <c r="D711" s="352"/>
      <c r="E711" s="353"/>
      <c r="F711" s="157">
        <v>2013</v>
      </c>
      <c r="G711" s="13">
        <f t="shared" ref="G711:H715" si="245">I711+K711+M711</f>
        <v>387</v>
      </c>
      <c r="H711" s="167">
        <f t="shared" si="245"/>
        <v>0</v>
      </c>
      <c r="I711" s="157">
        <v>0</v>
      </c>
      <c r="J711" s="157">
        <v>0</v>
      </c>
      <c r="K711" s="157">
        <v>387</v>
      </c>
      <c r="L711" s="157">
        <v>0</v>
      </c>
      <c r="M711" s="157">
        <v>0</v>
      </c>
      <c r="N711" s="157">
        <v>0</v>
      </c>
      <c r="O711" s="11" t="s">
        <v>356</v>
      </c>
    </row>
    <row r="712" spans="1:15" ht="35.25" customHeight="1">
      <c r="A712" s="355"/>
      <c r="B712" s="350"/>
      <c r="C712" s="351"/>
      <c r="D712" s="352"/>
      <c r="E712" s="353"/>
      <c r="F712" s="157">
        <v>2014</v>
      </c>
      <c r="G712" s="13">
        <f t="shared" si="245"/>
        <v>0</v>
      </c>
      <c r="H712" s="167">
        <f t="shared" si="245"/>
        <v>0</v>
      </c>
      <c r="I712" s="44">
        <v>0</v>
      </c>
      <c r="J712" s="44">
        <v>0</v>
      </c>
      <c r="K712" s="44">
        <v>0</v>
      </c>
      <c r="L712" s="44">
        <v>0</v>
      </c>
      <c r="M712" s="44">
        <v>0</v>
      </c>
      <c r="N712" s="44">
        <v>0</v>
      </c>
      <c r="O712" s="10" t="s">
        <v>408</v>
      </c>
    </row>
    <row r="713" spans="1:15" ht="60" customHeight="1">
      <c r="A713" s="329"/>
      <c r="B713" s="336"/>
      <c r="C713" s="337"/>
      <c r="D713" s="338"/>
      <c r="E713" s="329"/>
      <c r="F713" s="157">
        <v>2015</v>
      </c>
      <c r="G713" s="13">
        <f t="shared" si="245"/>
        <v>0</v>
      </c>
      <c r="H713" s="167">
        <f t="shared" si="245"/>
        <v>109</v>
      </c>
      <c r="I713" s="44">
        <v>0</v>
      </c>
      <c r="J713" s="44">
        <v>0</v>
      </c>
      <c r="K713" s="44">
        <v>0</v>
      </c>
      <c r="L713" s="44">
        <v>109</v>
      </c>
      <c r="M713" s="44">
        <v>0</v>
      </c>
      <c r="N713" s="44">
        <v>0</v>
      </c>
      <c r="O713" s="10" t="s">
        <v>674</v>
      </c>
    </row>
    <row r="714" spans="1:15" ht="27.75" customHeight="1">
      <c r="A714" s="329"/>
      <c r="B714" s="336"/>
      <c r="C714" s="337"/>
      <c r="D714" s="338"/>
      <c r="E714" s="329"/>
      <c r="F714" s="157">
        <v>2016</v>
      </c>
      <c r="G714" s="13">
        <f t="shared" si="245"/>
        <v>0</v>
      </c>
      <c r="H714" s="167">
        <f t="shared" si="245"/>
        <v>0</v>
      </c>
      <c r="I714" s="44">
        <v>0</v>
      </c>
      <c r="J714" s="44">
        <v>0</v>
      </c>
      <c r="K714" s="44">
        <v>0</v>
      </c>
      <c r="L714" s="44">
        <v>0</v>
      </c>
      <c r="M714" s="44">
        <v>0</v>
      </c>
      <c r="N714" s="44">
        <v>0</v>
      </c>
      <c r="O714" s="224" t="s">
        <v>720</v>
      </c>
    </row>
    <row r="715" spans="1:15" s="153" customFormat="1" ht="18.75" customHeight="1">
      <c r="A715" s="323"/>
      <c r="B715" s="339"/>
      <c r="C715" s="340"/>
      <c r="D715" s="341"/>
      <c r="E715" s="323"/>
      <c r="F715" s="157">
        <v>2017</v>
      </c>
      <c r="G715" s="13">
        <f t="shared" si="245"/>
        <v>0</v>
      </c>
      <c r="H715" s="167">
        <f t="shared" si="245"/>
        <v>0</v>
      </c>
      <c r="I715" s="44">
        <v>0</v>
      </c>
      <c r="J715" s="44">
        <v>0</v>
      </c>
      <c r="K715" s="44">
        <v>0</v>
      </c>
      <c r="L715" s="44">
        <v>0</v>
      </c>
      <c r="M715" s="44">
        <v>0</v>
      </c>
      <c r="N715" s="44">
        <v>0</v>
      </c>
      <c r="O715" s="224" t="s">
        <v>720</v>
      </c>
    </row>
    <row r="716" spans="1:15">
      <c r="A716" s="354" t="s">
        <v>85</v>
      </c>
      <c r="B716" s="347" t="s">
        <v>69</v>
      </c>
      <c r="C716" s="348"/>
      <c r="D716" s="349"/>
      <c r="E716" s="322" t="s">
        <v>58</v>
      </c>
      <c r="F716" s="89" t="s">
        <v>323</v>
      </c>
      <c r="G716" s="3">
        <f>SUM(G717:G721)</f>
        <v>387</v>
      </c>
      <c r="H716" s="3">
        <f t="shared" ref="H716:N716" si="246">SUM(H717:H721)</f>
        <v>55</v>
      </c>
      <c r="I716" s="3">
        <f t="shared" si="246"/>
        <v>0</v>
      </c>
      <c r="J716" s="3">
        <f t="shared" si="246"/>
        <v>0</v>
      </c>
      <c r="K716" s="3">
        <f t="shared" si="246"/>
        <v>387</v>
      </c>
      <c r="L716" s="3">
        <f t="shared" si="246"/>
        <v>55</v>
      </c>
      <c r="M716" s="3">
        <f t="shared" si="246"/>
        <v>0</v>
      </c>
      <c r="N716" s="3">
        <f t="shared" si="246"/>
        <v>0</v>
      </c>
      <c r="O716" s="44"/>
    </row>
    <row r="717" spans="1:15" ht="78.75">
      <c r="A717" s="355"/>
      <c r="B717" s="350"/>
      <c r="C717" s="351"/>
      <c r="D717" s="352"/>
      <c r="E717" s="353"/>
      <c r="F717" s="157">
        <v>2013</v>
      </c>
      <c r="G717" s="13">
        <f t="shared" ref="G717:H721" si="247">I717+K717+M717</f>
        <v>387</v>
      </c>
      <c r="H717" s="167">
        <f t="shared" si="247"/>
        <v>0</v>
      </c>
      <c r="I717" s="157">
        <v>0</v>
      </c>
      <c r="J717" s="157">
        <v>0</v>
      </c>
      <c r="K717" s="157">
        <v>387</v>
      </c>
      <c r="L717" s="157">
        <v>0</v>
      </c>
      <c r="M717" s="157">
        <v>0</v>
      </c>
      <c r="N717" s="157">
        <v>0</v>
      </c>
      <c r="O717" s="11" t="s">
        <v>356</v>
      </c>
    </row>
    <row r="718" spans="1:15" ht="75" customHeight="1">
      <c r="A718" s="355"/>
      <c r="B718" s="350"/>
      <c r="C718" s="351"/>
      <c r="D718" s="352"/>
      <c r="E718" s="353"/>
      <c r="F718" s="157">
        <v>2014</v>
      </c>
      <c r="G718" s="13">
        <f t="shared" si="247"/>
        <v>0</v>
      </c>
      <c r="H718" s="167">
        <f t="shared" si="247"/>
        <v>0</v>
      </c>
      <c r="I718" s="44">
        <v>0</v>
      </c>
      <c r="J718" s="44">
        <v>0</v>
      </c>
      <c r="K718" s="44">
        <v>0</v>
      </c>
      <c r="L718" s="44">
        <v>0</v>
      </c>
      <c r="M718" s="44">
        <v>0</v>
      </c>
      <c r="N718" s="44">
        <v>0</v>
      </c>
      <c r="O718" s="10" t="s">
        <v>408</v>
      </c>
    </row>
    <row r="719" spans="1:15" ht="72.75" customHeight="1">
      <c r="A719" s="329"/>
      <c r="B719" s="336"/>
      <c r="C719" s="337"/>
      <c r="D719" s="338"/>
      <c r="E719" s="329"/>
      <c r="F719" s="157">
        <v>2015</v>
      </c>
      <c r="G719" s="13">
        <f t="shared" si="247"/>
        <v>0</v>
      </c>
      <c r="H719" s="167">
        <f t="shared" si="247"/>
        <v>55</v>
      </c>
      <c r="I719" s="44">
        <v>0</v>
      </c>
      <c r="J719" s="44">
        <v>0</v>
      </c>
      <c r="K719" s="44">
        <v>0</v>
      </c>
      <c r="L719" s="44">
        <v>55</v>
      </c>
      <c r="M719" s="44">
        <v>0</v>
      </c>
      <c r="N719" s="44">
        <v>0</v>
      </c>
      <c r="O719" s="10" t="s">
        <v>675</v>
      </c>
    </row>
    <row r="720" spans="1:15" ht="18.75" customHeight="1">
      <c r="A720" s="329"/>
      <c r="B720" s="336"/>
      <c r="C720" s="337"/>
      <c r="D720" s="338"/>
      <c r="E720" s="329"/>
      <c r="F720" s="157">
        <v>2016</v>
      </c>
      <c r="G720" s="13">
        <f t="shared" si="247"/>
        <v>0</v>
      </c>
      <c r="H720" s="167">
        <f t="shared" si="247"/>
        <v>0</v>
      </c>
      <c r="I720" s="44">
        <v>0</v>
      </c>
      <c r="J720" s="44">
        <v>0</v>
      </c>
      <c r="K720" s="44">
        <v>0</v>
      </c>
      <c r="L720" s="44">
        <v>0</v>
      </c>
      <c r="M720" s="44">
        <v>0</v>
      </c>
      <c r="N720" s="44">
        <v>0</v>
      </c>
      <c r="O720" s="224" t="s">
        <v>720</v>
      </c>
    </row>
    <row r="721" spans="1:15">
      <c r="A721" s="323"/>
      <c r="B721" s="339"/>
      <c r="C721" s="340"/>
      <c r="D721" s="341"/>
      <c r="E721" s="323"/>
      <c r="F721" s="157">
        <v>2017</v>
      </c>
      <c r="G721" s="13">
        <f t="shared" si="247"/>
        <v>0</v>
      </c>
      <c r="H721" s="167">
        <f t="shared" si="247"/>
        <v>0</v>
      </c>
      <c r="I721" s="44">
        <v>0</v>
      </c>
      <c r="J721" s="44">
        <v>0</v>
      </c>
      <c r="K721" s="44">
        <v>0</v>
      </c>
      <c r="L721" s="44">
        <v>0</v>
      </c>
      <c r="M721" s="44">
        <v>0</v>
      </c>
      <c r="N721" s="44">
        <v>0</v>
      </c>
      <c r="O721" s="224" t="s">
        <v>720</v>
      </c>
    </row>
    <row r="722" spans="1:15" ht="21" customHeight="1">
      <c r="A722" s="354" t="s">
        <v>86</v>
      </c>
      <c r="B722" s="347" t="s">
        <v>70</v>
      </c>
      <c r="C722" s="348"/>
      <c r="D722" s="349"/>
      <c r="E722" s="322" t="s">
        <v>314</v>
      </c>
      <c r="F722" s="89" t="s">
        <v>323</v>
      </c>
      <c r="G722" s="3">
        <f>SUM(G723:G727)</f>
        <v>387</v>
      </c>
      <c r="H722" s="3">
        <f t="shared" ref="H722:N722" si="248">SUM(H723:H727)</f>
        <v>118</v>
      </c>
      <c r="I722" s="3">
        <f t="shared" si="248"/>
        <v>0</v>
      </c>
      <c r="J722" s="3">
        <f t="shared" si="248"/>
        <v>0</v>
      </c>
      <c r="K722" s="3">
        <f t="shared" si="248"/>
        <v>387</v>
      </c>
      <c r="L722" s="3">
        <f t="shared" si="248"/>
        <v>118</v>
      </c>
      <c r="M722" s="3">
        <f t="shared" si="248"/>
        <v>0</v>
      </c>
      <c r="N722" s="3">
        <f t="shared" si="248"/>
        <v>0</v>
      </c>
      <c r="O722" s="44"/>
    </row>
    <row r="723" spans="1:15" ht="81" customHeight="1">
      <c r="A723" s="355"/>
      <c r="B723" s="350"/>
      <c r="C723" s="351"/>
      <c r="D723" s="352"/>
      <c r="E723" s="353"/>
      <c r="F723" s="157">
        <v>2013</v>
      </c>
      <c r="G723" s="13">
        <f t="shared" ref="G723:H727" si="249">I723+K723+M723</f>
        <v>387</v>
      </c>
      <c r="H723" s="167">
        <f t="shared" si="249"/>
        <v>0</v>
      </c>
      <c r="I723" s="157">
        <v>0</v>
      </c>
      <c r="J723" s="157">
        <v>0</v>
      </c>
      <c r="K723" s="157">
        <v>387</v>
      </c>
      <c r="L723" s="157">
        <v>0</v>
      </c>
      <c r="M723" s="157">
        <v>0</v>
      </c>
      <c r="N723" s="157">
        <v>0</v>
      </c>
      <c r="O723" s="11" t="s">
        <v>356</v>
      </c>
    </row>
    <row r="724" spans="1:15" ht="77.25" customHeight="1">
      <c r="A724" s="355"/>
      <c r="B724" s="350"/>
      <c r="C724" s="351"/>
      <c r="D724" s="352"/>
      <c r="E724" s="353"/>
      <c r="F724" s="157">
        <v>2014</v>
      </c>
      <c r="G724" s="13">
        <f t="shared" si="249"/>
        <v>0</v>
      </c>
      <c r="H724" s="167">
        <f t="shared" si="249"/>
        <v>0</v>
      </c>
      <c r="I724" s="44">
        <v>0</v>
      </c>
      <c r="J724" s="44">
        <v>0</v>
      </c>
      <c r="K724" s="44">
        <v>0</v>
      </c>
      <c r="L724" s="44">
        <v>0</v>
      </c>
      <c r="M724" s="44">
        <v>0</v>
      </c>
      <c r="N724" s="44">
        <v>0</v>
      </c>
      <c r="O724" s="10" t="s">
        <v>408</v>
      </c>
    </row>
    <row r="725" spans="1:15" s="153" customFormat="1" ht="60" customHeight="1">
      <c r="A725" s="329"/>
      <c r="B725" s="336"/>
      <c r="C725" s="337"/>
      <c r="D725" s="338"/>
      <c r="E725" s="329"/>
      <c r="F725" s="157">
        <v>2015</v>
      </c>
      <c r="G725" s="13">
        <f t="shared" si="249"/>
        <v>0</v>
      </c>
      <c r="H725" s="167">
        <f t="shared" si="249"/>
        <v>118</v>
      </c>
      <c r="I725" s="44">
        <v>0</v>
      </c>
      <c r="J725" s="44">
        <v>0</v>
      </c>
      <c r="K725" s="44">
        <v>0</v>
      </c>
      <c r="L725" s="44">
        <v>118</v>
      </c>
      <c r="M725" s="44">
        <v>0</v>
      </c>
      <c r="N725" s="44">
        <v>0</v>
      </c>
      <c r="O725" s="224" t="s">
        <v>721</v>
      </c>
    </row>
    <row r="726" spans="1:15" s="153" customFormat="1">
      <c r="A726" s="329"/>
      <c r="B726" s="336"/>
      <c r="C726" s="337"/>
      <c r="D726" s="338"/>
      <c r="E726" s="329"/>
      <c r="F726" s="157">
        <v>2016</v>
      </c>
      <c r="G726" s="13">
        <f t="shared" si="249"/>
        <v>0</v>
      </c>
      <c r="H726" s="167">
        <f t="shared" si="249"/>
        <v>0</v>
      </c>
      <c r="I726" s="44">
        <v>0</v>
      </c>
      <c r="J726" s="44">
        <v>0</v>
      </c>
      <c r="K726" s="44">
        <v>0</v>
      </c>
      <c r="L726" s="44">
        <v>0</v>
      </c>
      <c r="M726" s="44">
        <v>0</v>
      </c>
      <c r="N726" s="44">
        <v>0</v>
      </c>
      <c r="O726" s="224" t="s">
        <v>720</v>
      </c>
    </row>
    <row r="727" spans="1:15" s="153" customFormat="1">
      <c r="A727" s="323"/>
      <c r="B727" s="339"/>
      <c r="C727" s="340"/>
      <c r="D727" s="341"/>
      <c r="E727" s="323"/>
      <c r="F727" s="157">
        <v>2017</v>
      </c>
      <c r="G727" s="13">
        <f t="shared" si="249"/>
        <v>0</v>
      </c>
      <c r="H727" s="167">
        <f t="shared" si="249"/>
        <v>0</v>
      </c>
      <c r="I727" s="44">
        <v>0</v>
      </c>
      <c r="J727" s="44">
        <v>0</v>
      </c>
      <c r="K727" s="44">
        <v>0</v>
      </c>
      <c r="L727" s="44">
        <v>0</v>
      </c>
      <c r="M727" s="44">
        <v>0</v>
      </c>
      <c r="N727" s="44">
        <v>0</v>
      </c>
      <c r="O727" s="224" t="s">
        <v>720</v>
      </c>
    </row>
    <row r="728" spans="1:15" s="153" customFormat="1" ht="32.25" customHeight="1">
      <c r="A728" s="354" t="s">
        <v>87</v>
      </c>
      <c r="B728" s="347" t="s">
        <v>71</v>
      </c>
      <c r="C728" s="348"/>
      <c r="D728" s="349"/>
      <c r="E728" s="322" t="s">
        <v>59</v>
      </c>
      <c r="F728" s="89" t="s">
        <v>323</v>
      </c>
      <c r="G728" s="3">
        <f>SUM(G729:G733)</f>
        <v>387</v>
      </c>
      <c r="H728" s="3">
        <f t="shared" ref="H728:N728" si="250">SUM(H729:H733)</f>
        <v>90.5</v>
      </c>
      <c r="I728" s="3">
        <f t="shared" si="250"/>
        <v>0</v>
      </c>
      <c r="J728" s="3">
        <f t="shared" si="250"/>
        <v>0</v>
      </c>
      <c r="K728" s="3">
        <f t="shared" si="250"/>
        <v>387</v>
      </c>
      <c r="L728" s="3">
        <f t="shared" si="250"/>
        <v>90.5</v>
      </c>
      <c r="M728" s="3">
        <f t="shared" si="250"/>
        <v>0</v>
      </c>
      <c r="N728" s="3">
        <f t="shared" si="250"/>
        <v>0</v>
      </c>
      <c r="O728" s="44"/>
    </row>
    <row r="729" spans="1:15" s="153" customFormat="1" ht="79.5" customHeight="1">
      <c r="A729" s="355"/>
      <c r="B729" s="350"/>
      <c r="C729" s="351"/>
      <c r="D729" s="352"/>
      <c r="E729" s="353"/>
      <c r="F729" s="157">
        <v>2013</v>
      </c>
      <c r="G729" s="13">
        <f t="shared" ref="G729:H733" si="251">I729+K729+M729</f>
        <v>387</v>
      </c>
      <c r="H729" s="167">
        <f t="shared" si="251"/>
        <v>0</v>
      </c>
      <c r="I729" s="157">
        <v>0</v>
      </c>
      <c r="J729" s="157">
        <v>0</v>
      </c>
      <c r="K729" s="157">
        <v>387</v>
      </c>
      <c r="L729" s="157">
        <v>0</v>
      </c>
      <c r="M729" s="157">
        <v>0</v>
      </c>
      <c r="N729" s="157">
        <v>0</v>
      </c>
      <c r="O729" s="11" t="s">
        <v>356</v>
      </c>
    </row>
    <row r="730" spans="1:15" s="153" customFormat="1" ht="71.25" customHeight="1">
      <c r="A730" s="355"/>
      <c r="B730" s="350"/>
      <c r="C730" s="351"/>
      <c r="D730" s="352"/>
      <c r="E730" s="353"/>
      <c r="F730" s="157">
        <v>2014</v>
      </c>
      <c r="G730" s="13">
        <f t="shared" si="251"/>
        <v>0</v>
      </c>
      <c r="H730" s="167">
        <f t="shared" si="251"/>
        <v>0</v>
      </c>
      <c r="I730" s="44">
        <v>0</v>
      </c>
      <c r="J730" s="44">
        <v>0</v>
      </c>
      <c r="K730" s="44">
        <v>0</v>
      </c>
      <c r="L730" s="44">
        <v>0</v>
      </c>
      <c r="M730" s="44">
        <v>0</v>
      </c>
      <c r="N730" s="44">
        <v>0</v>
      </c>
      <c r="O730" s="10" t="s">
        <v>408</v>
      </c>
    </row>
    <row r="731" spans="1:15" s="153" customFormat="1" ht="54.75" customHeight="1">
      <c r="A731" s="329"/>
      <c r="B731" s="336"/>
      <c r="C731" s="337"/>
      <c r="D731" s="338"/>
      <c r="E731" s="329"/>
      <c r="F731" s="157">
        <v>2015</v>
      </c>
      <c r="G731" s="13">
        <f t="shared" si="251"/>
        <v>0</v>
      </c>
      <c r="H731" s="167">
        <f t="shared" si="251"/>
        <v>90.5</v>
      </c>
      <c r="I731" s="44">
        <v>0</v>
      </c>
      <c r="J731" s="44">
        <v>0</v>
      </c>
      <c r="K731" s="44">
        <v>0</v>
      </c>
      <c r="L731" s="44">
        <v>90.5</v>
      </c>
      <c r="M731" s="44">
        <v>0</v>
      </c>
      <c r="N731" s="44">
        <v>0</v>
      </c>
      <c r="O731" s="224" t="s">
        <v>676</v>
      </c>
    </row>
    <row r="732" spans="1:15" s="153" customFormat="1" ht="27.75" customHeight="1">
      <c r="A732" s="329"/>
      <c r="B732" s="336"/>
      <c r="C732" s="337"/>
      <c r="D732" s="338"/>
      <c r="E732" s="329"/>
      <c r="F732" s="157">
        <v>2016</v>
      </c>
      <c r="G732" s="13">
        <f t="shared" si="251"/>
        <v>0</v>
      </c>
      <c r="H732" s="167">
        <f t="shared" si="251"/>
        <v>0</v>
      </c>
      <c r="I732" s="44">
        <v>0</v>
      </c>
      <c r="J732" s="44">
        <v>0</v>
      </c>
      <c r="K732" s="44">
        <v>0</v>
      </c>
      <c r="L732" s="44">
        <v>0</v>
      </c>
      <c r="M732" s="44">
        <v>0</v>
      </c>
      <c r="N732" s="44">
        <v>0</v>
      </c>
      <c r="O732" s="224" t="s">
        <v>720</v>
      </c>
    </row>
    <row r="733" spans="1:15" s="153" customFormat="1" ht="36" customHeight="1">
      <c r="A733" s="323"/>
      <c r="B733" s="339"/>
      <c r="C733" s="340"/>
      <c r="D733" s="341"/>
      <c r="E733" s="323"/>
      <c r="F733" s="157">
        <v>2017</v>
      </c>
      <c r="G733" s="13">
        <f t="shared" si="251"/>
        <v>0</v>
      </c>
      <c r="H733" s="167">
        <f t="shared" si="251"/>
        <v>0</v>
      </c>
      <c r="I733" s="44">
        <v>0</v>
      </c>
      <c r="J733" s="44">
        <v>0</v>
      </c>
      <c r="K733" s="44">
        <v>0</v>
      </c>
      <c r="L733" s="44">
        <v>0</v>
      </c>
      <c r="M733" s="44">
        <v>0</v>
      </c>
      <c r="N733" s="44">
        <v>0</v>
      </c>
      <c r="O733" s="224" t="s">
        <v>720</v>
      </c>
    </row>
    <row r="734" spans="1:15" ht="36" customHeight="1">
      <c r="A734" s="354" t="s">
        <v>88</v>
      </c>
      <c r="B734" s="347" t="s">
        <v>72</v>
      </c>
      <c r="C734" s="348"/>
      <c r="D734" s="349"/>
      <c r="E734" s="322" t="s">
        <v>60</v>
      </c>
      <c r="F734" s="89" t="s">
        <v>323</v>
      </c>
      <c r="G734" s="3">
        <f>SUM(G735:G739)</f>
        <v>387</v>
      </c>
      <c r="H734" s="3">
        <f t="shared" ref="H734:N734" si="252">SUM(H735:H739)</f>
        <v>61</v>
      </c>
      <c r="I734" s="3">
        <f t="shared" si="252"/>
        <v>0</v>
      </c>
      <c r="J734" s="3">
        <f t="shared" si="252"/>
        <v>0</v>
      </c>
      <c r="K734" s="3">
        <f t="shared" si="252"/>
        <v>387</v>
      </c>
      <c r="L734" s="3">
        <f t="shared" si="252"/>
        <v>61</v>
      </c>
      <c r="M734" s="3">
        <f t="shared" si="252"/>
        <v>0</v>
      </c>
      <c r="N734" s="3">
        <f t="shared" si="252"/>
        <v>0</v>
      </c>
      <c r="O734" s="44"/>
    </row>
    <row r="735" spans="1:15" ht="82.5" customHeight="1">
      <c r="A735" s="355"/>
      <c r="B735" s="350"/>
      <c r="C735" s="351"/>
      <c r="D735" s="352"/>
      <c r="E735" s="353"/>
      <c r="F735" s="157">
        <v>2013</v>
      </c>
      <c r="G735" s="13">
        <f t="shared" ref="G735:H739" si="253">I735+K735+M735</f>
        <v>387</v>
      </c>
      <c r="H735" s="167">
        <f t="shared" si="253"/>
        <v>0</v>
      </c>
      <c r="I735" s="157">
        <v>0</v>
      </c>
      <c r="J735" s="157">
        <v>0</v>
      </c>
      <c r="K735" s="157">
        <v>387</v>
      </c>
      <c r="L735" s="157">
        <v>0</v>
      </c>
      <c r="M735" s="157">
        <v>0</v>
      </c>
      <c r="N735" s="157">
        <v>0</v>
      </c>
      <c r="O735" s="11" t="s">
        <v>356</v>
      </c>
    </row>
    <row r="736" spans="1:15" ht="69" customHeight="1">
      <c r="A736" s="355"/>
      <c r="B736" s="350"/>
      <c r="C736" s="351"/>
      <c r="D736" s="352"/>
      <c r="E736" s="353"/>
      <c r="F736" s="157">
        <v>2014</v>
      </c>
      <c r="G736" s="13">
        <f t="shared" si="253"/>
        <v>0</v>
      </c>
      <c r="H736" s="167">
        <f t="shared" si="253"/>
        <v>0</v>
      </c>
      <c r="I736" s="44">
        <v>0</v>
      </c>
      <c r="J736" s="44">
        <v>0</v>
      </c>
      <c r="K736" s="44">
        <v>0</v>
      </c>
      <c r="L736" s="44">
        <v>0</v>
      </c>
      <c r="M736" s="44">
        <v>0</v>
      </c>
      <c r="N736" s="44">
        <v>0</v>
      </c>
      <c r="O736" s="10" t="s">
        <v>408</v>
      </c>
    </row>
    <row r="737" spans="1:15" ht="69" customHeight="1">
      <c r="A737" s="329"/>
      <c r="B737" s="336"/>
      <c r="C737" s="337"/>
      <c r="D737" s="338"/>
      <c r="E737" s="329"/>
      <c r="F737" s="157">
        <v>2015</v>
      </c>
      <c r="G737" s="13">
        <f t="shared" si="253"/>
        <v>0</v>
      </c>
      <c r="H737" s="167">
        <f t="shared" si="253"/>
        <v>61</v>
      </c>
      <c r="I737" s="44">
        <v>0</v>
      </c>
      <c r="J737" s="44">
        <v>0</v>
      </c>
      <c r="K737" s="44">
        <v>0</v>
      </c>
      <c r="L737" s="44">
        <v>61</v>
      </c>
      <c r="M737" s="44">
        <v>0</v>
      </c>
      <c r="N737" s="44">
        <v>0</v>
      </c>
      <c r="O737" s="224" t="s">
        <v>677</v>
      </c>
    </row>
    <row r="738" spans="1:15" ht="32.25" customHeight="1">
      <c r="A738" s="329"/>
      <c r="B738" s="336"/>
      <c r="C738" s="337"/>
      <c r="D738" s="338"/>
      <c r="E738" s="329"/>
      <c r="F738" s="157">
        <v>2016</v>
      </c>
      <c r="G738" s="13">
        <f t="shared" si="253"/>
        <v>0</v>
      </c>
      <c r="H738" s="167">
        <f t="shared" si="253"/>
        <v>0</v>
      </c>
      <c r="I738" s="44">
        <v>0</v>
      </c>
      <c r="J738" s="44">
        <v>0</v>
      </c>
      <c r="K738" s="44">
        <v>0</v>
      </c>
      <c r="L738" s="44">
        <v>0</v>
      </c>
      <c r="M738" s="44">
        <v>0</v>
      </c>
      <c r="N738" s="44">
        <v>0</v>
      </c>
      <c r="O738" s="224" t="s">
        <v>720</v>
      </c>
    </row>
    <row r="739" spans="1:15" ht="31.5" customHeight="1">
      <c r="A739" s="323"/>
      <c r="B739" s="339"/>
      <c r="C739" s="340"/>
      <c r="D739" s="341"/>
      <c r="E739" s="323"/>
      <c r="F739" s="157">
        <v>2017</v>
      </c>
      <c r="G739" s="13">
        <f t="shared" si="253"/>
        <v>0</v>
      </c>
      <c r="H739" s="167">
        <f t="shared" si="253"/>
        <v>0</v>
      </c>
      <c r="I739" s="44">
        <v>0</v>
      </c>
      <c r="J739" s="44">
        <v>0</v>
      </c>
      <c r="K739" s="44">
        <v>0</v>
      </c>
      <c r="L739" s="44">
        <v>0</v>
      </c>
      <c r="M739" s="44">
        <v>0</v>
      </c>
      <c r="N739" s="44">
        <v>0</v>
      </c>
      <c r="O739" s="224" t="s">
        <v>720</v>
      </c>
    </row>
    <row r="740" spans="1:15" ht="40.5" customHeight="1">
      <c r="A740" s="354" t="s">
        <v>89</v>
      </c>
      <c r="B740" s="347" t="s">
        <v>73</v>
      </c>
      <c r="C740" s="348"/>
      <c r="D740" s="349"/>
      <c r="E740" s="322" t="s">
        <v>61</v>
      </c>
      <c r="F740" s="89" t="s">
        <v>323</v>
      </c>
      <c r="G740" s="3">
        <f>SUM(G741:G745)</f>
        <v>387</v>
      </c>
      <c r="H740" s="3">
        <f t="shared" ref="H740:N740" si="254">SUM(H741:H745)</f>
        <v>45</v>
      </c>
      <c r="I740" s="3">
        <f t="shared" si="254"/>
        <v>0</v>
      </c>
      <c r="J740" s="3">
        <f t="shared" si="254"/>
        <v>0</v>
      </c>
      <c r="K740" s="3">
        <f t="shared" si="254"/>
        <v>387</v>
      </c>
      <c r="L740" s="3">
        <f t="shared" si="254"/>
        <v>45</v>
      </c>
      <c r="M740" s="3">
        <f t="shared" si="254"/>
        <v>0</v>
      </c>
      <c r="N740" s="3">
        <f t="shared" si="254"/>
        <v>0</v>
      </c>
      <c r="O740" s="44"/>
    </row>
    <row r="741" spans="1:15" ht="82.5" customHeight="1">
      <c r="A741" s="355"/>
      <c r="B741" s="350"/>
      <c r="C741" s="351"/>
      <c r="D741" s="352"/>
      <c r="E741" s="353"/>
      <c r="F741" s="157">
        <v>2013</v>
      </c>
      <c r="G741" s="13">
        <f t="shared" ref="G741:H745" si="255">I741+K741+M741</f>
        <v>387</v>
      </c>
      <c r="H741" s="167">
        <f t="shared" si="255"/>
        <v>0</v>
      </c>
      <c r="I741" s="157">
        <v>0</v>
      </c>
      <c r="J741" s="157">
        <v>0</v>
      </c>
      <c r="K741" s="157">
        <v>387</v>
      </c>
      <c r="L741" s="157">
        <v>0</v>
      </c>
      <c r="M741" s="157">
        <v>0</v>
      </c>
      <c r="N741" s="157">
        <v>0</v>
      </c>
      <c r="O741" s="11" t="s">
        <v>356</v>
      </c>
    </row>
    <row r="742" spans="1:15" ht="72" customHeight="1">
      <c r="A742" s="355"/>
      <c r="B742" s="350"/>
      <c r="C742" s="351"/>
      <c r="D742" s="352"/>
      <c r="E742" s="353"/>
      <c r="F742" s="157">
        <v>2014</v>
      </c>
      <c r="G742" s="13">
        <f t="shared" si="255"/>
        <v>0</v>
      </c>
      <c r="H742" s="167">
        <f t="shared" si="255"/>
        <v>0</v>
      </c>
      <c r="I742" s="44">
        <v>0</v>
      </c>
      <c r="J742" s="44">
        <v>0</v>
      </c>
      <c r="K742" s="44">
        <v>0</v>
      </c>
      <c r="L742" s="44">
        <v>0</v>
      </c>
      <c r="M742" s="44">
        <v>0</v>
      </c>
      <c r="N742" s="44">
        <v>0</v>
      </c>
      <c r="O742" s="10" t="s">
        <v>408</v>
      </c>
    </row>
    <row r="743" spans="1:15" ht="60" customHeight="1">
      <c r="A743" s="329"/>
      <c r="B743" s="336"/>
      <c r="C743" s="337"/>
      <c r="D743" s="338"/>
      <c r="E743" s="329"/>
      <c r="F743" s="157">
        <v>2015</v>
      </c>
      <c r="G743" s="13">
        <f t="shared" si="255"/>
        <v>0</v>
      </c>
      <c r="H743" s="167">
        <f t="shared" si="255"/>
        <v>45</v>
      </c>
      <c r="I743" s="44">
        <v>0</v>
      </c>
      <c r="J743" s="44">
        <v>0</v>
      </c>
      <c r="K743" s="44">
        <v>0</v>
      </c>
      <c r="L743" s="44">
        <v>45</v>
      </c>
      <c r="M743" s="44">
        <v>0</v>
      </c>
      <c r="N743" s="44">
        <v>0</v>
      </c>
      <c r="O743" s="224" t="s">
        <v>746</v>
      </c>
    </row>
    <row r="744" spans="1:15" ht="29.25" customHeight="1">
      <c r="A744" s="329"/>
      <c r="B744" s="336"/>
      <c r="C744" s="337"/>
      <c r="D744" s="338"/>
      <c r="E744" s="329"/>
      <c r="F744" s="157">
        <v>2016</v>
      </c>
      <c r="G744" s="13">
        <f t="shared" si="255"/>
        <v>0</v>
      </c>
      <c r="H744" s="167">
        <f t="shared" si="255"/>
        <v>0</v>
      </c>
      <c r="I744" s="44">
        <v>0</v>
      </c>
      <c r="J744" s="44">
        <v>0</v>
      </c>
      <c r="K744" s="44">
        <v>0</v>
      </c>
      <c r="L744" s="44">
        <v>0</v>
      </c>
      <c r="M744" s="44">
        <v>0</v>
      </c>
      <c r="N744" s="44">
        <v>0</v>
      </c>
      <c r="O744" s="224" t="s">
        <v>720</v>
      </c>
    </row>
    <row r="745" spans="1:15" ht="28.5" customHeight="1">
      <c r="A745" s="323"/>
      <c r="B745" s="339"/>
      <c r="C745" s="340"/>
      <c r="D745" s="341"/>
      <c r="E745" s="323"/>
      <c r="F745" s="157">
        <v>2017</v>
      </c>
      <c r="G745" s="13">
        <f t="shared" si="255"/>
        <v>0</v>
      </c>
      <c r="H745" s="167">
        <f t="shared" si="255"/>
        <v>0</v>
      </c>
      <c r="I745" s="44">
        <v>0</v>
      </c>
      <c r="J745" s="44">
        <v>0</v>
      </c>
      <c r="K745" s="44">
        <v>0</v>
      </c>
      <c r="L745" s="44">
        <v>0</v>
      </c>
      <c r="M745" s="44">
        <v>0</v>
      </c>
      <c r="N745" s="44">
        <v>0</v>
      </c>
      <c r="O745" s="224" t="s">
        <v>720</v>
      </c>
    </row>
    <row r="746" spans="1:15" s="153" customFormat="1" ht="1.5" hidden="1" customHeight="1">
      <c r="A746" s="354" t="s">
        <v>90</v>
      </c>
      <c r="B746" s="347" t="s">
        <v>74</v>
      </c>
      <c r="C746" s="348"/>
      <c r="D746" s="349"/>
      <c r="E746" s="322" t="s">
        <v>62</v>
      </c>
      <c r="F746" s="142" t="s">
        <v>323</v>
      </c>
      <c r="G746" s="152">
        <f>SUM(G747:G751)</f>
        <v>387</v>
      </c>
      <c r="H746" s="152">
        <f t="shared" ref="H746:N746" si="256">SUM(H747:H751)</f>
        <v>0</v>
      </c>
      <c r="I746" s="152">
        <f t="shared" si="256"/>
        <v>0</v>
      </c>
      <c r="J746" s="152">
        <f t="shared" si="256"/>
        <v>0</v>
      </c>
      <c r="K746" s="152">
        <f t="shared" si="256"/>
        <v>387</v>
      </c>
      <c r="L746" s="152">
        <f t="shared" si="256"/>
        <v>0</v>
      </c>
      <c r="M746" s="152">
        <f t="shared" si="256"/>
        <v>0</v>
      </c>
      <c r="N746" s="152">
        <f t="shared" si="256"/>
        <v>0</v>
      </c>
      <c r="O746" s="138"/>
    </row>
    <row r="747" spans="1:15" s="153" customFormat="1" ht="33.75" hidden="1" customHeight="1">
      <c r="A747" s="355"/>
      <c r="B747" s="350"/>
      <c r="C747" s="351"/>
      <c r="D747" s="352"/>
      <c r="E747" s="353"/>
      <c r="F747" s="142">
        <v>2013</v>
      </c>
      <c r="G747" s="144">
        <f t="shared" ref="G747:H751" si="257">I747+K747+M747</f>
        <v>387</v>
      </c>
      <c r="H747" s="143">
        <f t="shared" si="257"/>
        <v>0</v>
      </c>
      <c r="I747" s="142">
        <v>0</v>
      </c>
      <c r="J747" s="142">
        <v>0</v>
      </c>
      <c r="K747" s="142">
        <v>387</v>
      </c>
      <c r="L747" s="142">
        <v>0</v>
      </c>
      <c r="M747" s="142">
        <v>0</v>
      </c>
      <c r="N747" s="142">
        <v>0</v>
      </c>
      <c r="O747" s="137" t="s">
        <v>356</v>
      </c>
    </row>
    <row r="748" spans="1:15" ht="79.5" customHeight="1">
      <c r="A748" s="355"/>
      <c r="B748" s="350"/>
      <c r="C748" s="351"/>
      <c r="D748" s="352"/>
      <c r="E748" s="353"/>
      <c r="F748" s="157">
        <v>2014</v>
      </c>
      <c r="G748" s="13">
        <f t="shared" si="257"/>
        <v>0</v>
      </c>
      <c r="H748" s="167">
        <f t="shared" si="257"/>
        <v>0</v>
      </c>
      <c r="I748" s="44">
        <v>0</v>
      </c>
      <c r="J748" s="44">
        <v>0</v>
      </c>
      <c r="K748" s="44">
        <v>0</v>
      </c>
      <c r="L748" s="44">
        <v>0</v>
      </c>
      <c r="M748" s="44">
        <v>0</v>
      </c>
      <c r="N748" s="44">
        <v>0</v>
      </c>
      <c r="O748" s="10" t="s">
        <v>408</v>
      </c>
    </row>
    <row r="749" spans="1:15" ht="43.5" customHeight="1">
      <c r="A749" s="355"/>
      <c r="B749" s="350"/>
      <c r="C749" s="351"/>
      <c r="D749" s="352"/>
      <c r="E749" s="353"/>
      <c r="F749" s="157">
        <v>2015</v>
      </c>
      <c r="G749" s="13">
        <f t="shared" si="257"/>
        <v>0</v>
      </c>
      <c r="H749" s="167">
        <f t="shared" si="257"/>
        <v>0</v>
      </c>
      <c r="I749" s="44">
        <v>0</v>
      </c>
      <c r="J749" s="44">
        <v>0</v>
      </c>
      <c r="K749" s="44">
        <v>0</v>
      </c>
      <c r="L749" s="44">
        <v>0</v>
      </c>
      <c r="M749" s="44">
        <v>0</v>
      </c>
      <c r="N749" s="44">
        <v>0</v>
      </c>
      <c r="O749" s="224" t="s">
        <v>678</v>
      </c>
    </row>
    <row r="750" spans="1:15" ht="46.5" customHeight="1">
      <c r="A750" s="355"/>
      <c r="B750" s="350"/>
      <c r="C750" s="351"/>
      <c r="D750" s="352"/>
      <c r="E750" s="353"/>
      <c r="F750" s="157">
        <v>2016</v>
      </c>
      <c r="G750" s="13">
        <f t="shared" si="257"/>
        <v>0</v>
      </c>
      <c r="H750" s="167">
        <f t="shared" si="257"/>
        <v>0</v>
      </c>
      <c r="I750" s="44">
        <v>0</v>
      </c>
      <c r="J750" s="44">
        <v>0</v>
      </c>
      <c r="K750" s="44">
        <v>0</v>
      </c>
      <c r="L750" s="44">
        <v>0</v>
      </c>
      <c r="M750" s="44">
        <v>0</v>
      </c>
      <c r="N750" s="44">
        <v>0</v>
      </c>
      <c r="O750" s="224" t="s">
        <v>1132</v>
      </c>
    </row>
    <row r="751" spans="1:15" ht="18.75" hidden="1" customHeight="1">
      <c r="A751" s="358"/>
      <c r="B751" s="359"/>
      <c r="C751" s="360"/>
      <c r="D751" s="361"/>
      <c r="E751" s="362"/>
      <c r="F751" s="157">
        <v>2017</v>
      </c>
      <c r="G751" s="13">
        <f t="shared" si="257"/>
        <v>0</v>
      </c>
      <c r="H751" s="167">
        <f t="shared" si="257"/>
        <v>0</v>
      </c>
      <c r="I751" s="44">
        <v>0</v>
      </c>
      <c r="J751" s="44">
        <v>0</v>
      </c>
      <c r="K751" s="44">
        <v>0</v>
      </c>
      <c r="L751" s="44">
        <v>0</v>
      </c>
      <c r="M751" s="44">
        <v>0</v>
      </c>
      <c r="N751" s="44">
        <v>0</v>
      </c>
      <c r="O751" s="224" t="s">
        <v>1132</v>
      </c>
    </row>
    <row r="752" spans="1:15" ht="37.5" customHeight="1">
      <c r="A752" s="363"/>
      <c r="B752" s="330" t="s">
        <v>568</v>
      </c>
      <c r="C752" s="331"/>
      <c r="D752" s="332"/>
      <c r="E752" s="327"/>
      <c r="F752" s="89" t="s">
        <v>323</v>
      </c>
      <c r="G752" s="3">
        <f>SUM(G753:G757)</f>
        <v>18378.900000000001</v>
      </c>
      <c r="H752" s="3">
        <f t="shared" ref="H752:N752" si="258">SUM(H753:H757)</f>
        <v>1216</v>
      </c>
      <c r="I752" s="3">
        <f t="shared" si="258"/>
        <v>3250</v>
      </c>
      <c r="J752" s="3">
        <f t="shared" si="258"/>
        <v>0</v>
      </c>
      <c r="K752" s="3">
        <f t="shared" si="258"/>
        <v>15128.9</v>
      </c>
      <c r="L752" s="3">
        <f t="shared" si="258"/>
        <v>1216</v>
      </c>
      <c r="M752" s="3">
        <f t="shared" si="258"/>
        <v>0</v>
      </c>
      <c r="N752" s="3">
        <f t="shared" si="258"/>
        <v>0</v>
      </c>
      <c r="O752" s="3"/>
    </row>
    <row r="753" spans="1:15" ht="34.5" customHeight="1">
      <c r="A753" s="364"/>
      <c r="B753" s="333"/>
      <c r="C753" s="334"/>
      <c r="D753" s="335"/>
      <c r="E753" s="328"/>
      <c r="F753" s="89">
        <v>2013</v>
      </c>
      <c r="G753" s="3">
        <f t="shared" ref="G753:N755" si="259">G650+G656</f>
        <v>14878.9</v>
      </c>
      <c r="H753" s="3">
        <f t="shared" si="259"/>
        <v>0</v>
      </c>
      <c r="I753" s="3">
        <f t="shared" si="259"/>
        <v>1500</v>
      </c>
      <c r="J753" s="3">
        <f t="shared" si="259"/>
        <v>0</v>
      </c>
      <c r="K753" s="3">
        <f t="shared" si="259"/>
        <v>13378.9</v>
      </c>
      <c r="L753" s="3">
        <f t="shared" si="259"/>
        <v>0</v>
      </c>
      <c r="M753" s="3">
        <f t="shared" si="259"/>
        <v>0</v>
      </c>
      <c r="N753" s="3">
        <f t="shared" si="259"/>
        <v>0</v>
      </c>
      <c r="O753" s="3"/>
    </row>
    <row r="754" spans="1:15" ht="33" customHeight="1">
      <c r="A754" s="364"/>
      <c r="B754" s="333"/>
      <c r="C754" s="334"/>
      <c r="D754" s="335"/>
      <c r="E754" s="328"/>
      <c r="F754" s="89">
        <v>2014</v>
      </c>
      <c r="G754" s="3">
        <f t="shared" si="259"/>
        <v>3500</v>
      </c>
      <c r="H754" s="3">
        <f t="shared" si="259"/>
        <v>0</v>
      </c>
      <c r="I754" s="3">
        <f t="shared" si="259"/>
        <v>1750</v>
      </c>
      <c r="J754" s="3">
        <f t="shared" si="259"/>
        <v>0</v>
      </c>
      <c r="K754" s="3">
        <f t="shared" si="259"/>
        <v>1750</v>
      </c>
      <c r="L754" s="3">
        <f t="shared" si="259"/>
        <v>0</v>
      </c>
      <c r="M754" s="3">
        <f t="shared" si="259"/>
        <v>0</v>
      </c>
      <c r="N754" s="3">
        <f t="shared" si="259"/>
        <v>0</v>
      </c>
      <c r="O754" s="3"/>
    </row>
    <row r="755" spans="1:15" ht="35.25" customHeight="1">
      <c r="A755" s="364"/>
      <c r="B755" s="333"/>
      <c r="C755" s="334"/>
      <c r="D755" s="335"/>
      <c r="E755" s="328"/>
      <c r="F755" s="89">
        <v>2015</v>
      </c>
      <c r="G755" s="3">
        <f t="shared" si="259"/>
        <v>0</v>
      </c>
      <c r="H755" s="3">
        <f t="shared" si="259"/>
        <v>1216</v>
      </c>
      <c r="I755" s="3">
        <f t="shared" si="259"/>
        <v>0</v>
      </c>
      <c r="J755" s="3">
        <f t="shared" si="259"/>
        <v>0</v>
      </c>
      <c r="K755" s="3">
        <f t="shared" si="259"/>
        <v>0</v>
      </c>
      <c r="L755" s="3">
        <f t="shared" si="259"/>
        <v>1216</v>
      </c>
      <c r="M755" s="3">
        <f t="shared" si="259"/>
        <v>0</v>
      </c>
      <c r="N755" s="3">
        <f t="shared" si="259"/>
        <v>0</v>
      </c>
      <c r="O755" s="3"/>
    </row>
    <row r="756" spans="1:15" ht="33" customHeight="1">
      <c r="A756" s="365"/>
      <c r="B756" s="336"/>
      <c r="C756" s="337"/>
      <c r="D756" s="338"/>
      <c r="E756" s="329"/>
      <c r="F756" s="89">
        <v>2016</v>
      </c>
      <c r="G756" s="3">
        <f>G654+G660</f>
        <v>0</v>
      </c>
      <c r="H756" s="3">
        <f t="shared" ref="H756:N756" si="260">H654+H660</f>
        <v>0</v>
      </c>
      <c r="I756" s="3">
        <f t="shared" si="260"/>
        <v>0</v>
      </c>
      <c r="J756" s="3">
        <f t="shared" si="260"/>
        <v>0</v>
      </c>
      <c r="K756" s="3">
        <f t="shared" si="260"/>
        <v>0</v>
      </c>
      <c r="L756" s="3">
        <f t="shared" si="260"/>
        <v>0</v>
      </c>
      <c r="M756" s="3">
        <f t="shared" si="260"/>
        <v>0</v>
      </c>
      <c r="N756" s="3">
        <f t="shared" si="260"/>
        <v>0</v>
      </c>
      <c r="O756" s="3"/>
    </row>
    <row r="757" spans="1:15" ht="41.25" customHeight="1">
      <c r="A757" s="366"/>
      <c r="B757" s="339"/>
      <c r="C757" s="340"/>
      <c r="D757" s="341"/>
      <c r="E757" s="323"/>
      <c r="F757" s="89">
        <v>2017</v>
      </c>
      <c r="G757" s="3">
        <f>G654+G666</f>
        <v>0</v>
      </c>
      <c r="H757" s="3">
        <f t="shared" ref="H757:N757" si="261">H654+H666</f>
        <v>0</v>
      </c>
      <c r="I757" s="3">
        <f t="shared" si="261"/>
        <v>0</v>
      </c>
      <c r="J757" s="3">
        <f t="shared" si="261"/>
        <v>0</v>
      </c>
      <c r="K757" s="3">
        <f t="shared" si="261"/>
        <v>0</v>
      </c>
      <c r="L757" s="3">
        <f t="shared" si="261"/>
        <v>0</v>
      </c>
      <c r="M757" s="3">
        <f t="shared" si="261"/>
        <v>0</v>
      </c>
      <c r="N757" s="3">
        <f t="shared" si="261"/>
        <v>0</v>
      </c>
      <c r="O757" s="3"/>
    </row>
    <row r="758" spans="1:15" ht="36" customHeight="1">
      <c r="A758" s="367" t="s">
        <v>3</v>
      </c>
      <c r="B758" s="368"/>
      <c r="C758" s="368"/>
      <c r="D758" s="368"/>
      <c r="E758" s="368"/>
      <c r="F758" s="368"/>
      <c r="G758" s="368"/>
      <c r="H758" s="368"/>
      <c r="I758" s="368"/>
      <c r="J758" s="368"/>
      <c r="K758" s="368"/>
      <c r="L758" s="368"/>
      <c r="M758" s="368"/>
      <c r="N758" s="368"/>
      <c r="O758" s="368"/>
    </row>
    <row r="759" spans="1:15" ht="33.75" customHeight="1">
      <c r="A759" s="327" t="s">
        <v>4</v>
      </c>
      <c r="B759" s="330" t="s">
        <v>5</v>
      </c>
      <c r="C759" s="331"/>
      <c r="D759" s="332"/>
      <c r="E759" s="327" t="s">
        <v>217</v>
      </c>
      <c r="F759" s="89" t="s">
        <v>323</v>
      </c>
      <c r="G759" s="3">
        <f>SUM(G760:G764)</f>
        <v>11815</v>
      </c>
      <c r="H759" s="3">
        <f t="shared" ref="H759:N759" si="262">SUM(H760:H764)</f>
        <v>18330.900000000001</v>
      </c>
      <c r="I759" s="3">
        <f t="shared" si="262"/>
        <v>2810</v>
      </c>
      <c r="J759" s="3">
        <f t="shared" si="262"/>
        <v>12583.9</v>
      </c>
      <c r="K759" s="3">
        <f t="shared" si="262"/>
        <v>9005</v>
      </c>
      <c r="L759" s="3">
        <f t="shared" si="262"/>
        <v>5747</v>
      </c>
      <c r="M759" s="3">
        <f t="shared" si="262"/>
        <v>0</v>
      </c>
      <c r="N759" s="3">
        <f t="shared" si="262"/>
        <v>0</v>
      </c>
      <c r="O759" s="3"/>
    </row>
    <row r="760" spans="1:15" ht="296.25" customHeight="1">
      <c r="A760" s="328"/>
      <c r="B760" s="333"/>
      <c r="C760" s="334"/>
      <c r="D760" s="335"/>
      <c r="E760" s="328"/>
      <c r="F760" s="89">
        <v>2013</v>
      </c>
      <c r="G760" s="79">
        <f t="shared" ref="G760:H764" si="263">I760+K760+M760</f>
        <v>2255</v>
      </c>
      <c r="H760" s="79">
        <f t="shared" si="263"/>
        <v>2511</v>
      </c>
      <c r="I760" s="3">
        <v>550</v>
      </c>
      <c r="J760" s="3">
        <v>484</v>
      </c>
      <c r="K760" s="3">
        <v>1705</v>
      </c>
      <c r="L760" s="3">
        <v>2027</v>
      </c>
      <c r="M760" s="3">
        <v>0</v>
      </c>
      <c r="N760" s="3">
        <v>0</v>
      </c>
      <c r="O760" s="11" t="s">
        <v>357</v>
      </c>
    </row>
    <row r="761" spans="1:15" ht="282" customHeight="1">
      <c r="A761" s="328"/>
      <c r="B761" s="333"/>
      <c r="C761" s="334"/>
      <c r="D761" s="335"/>
      <c r="E761" s="328"/>
      <c r="F761" s="89">
        <v>2014</v>
      </c>
      <c r="G761" s="79">
        <f t="shared" si="263"/>
        <v>2300</v>
      </c>
      <c r="H761" s="79">
        <f t="shared" si="263"/>
        <v>3149</v>
      </c>
      <c r="I761" s="3">
        <v>550</v>
      </c>
      <c r="J761" s="3">
        <v>700</v>
      </c>
      <c r="K761" s="3">
        <v>1750</v>
      </c>
      <c r="L761" s="3">
        <v>2449</v>
      </c>
      <c r="M761" s="3">
        <v>0</v>
      </c>
      <c r="N761" s="3">
        <v>0</v>
      </c>
      <c r="O761" s="10" t="s">
        <v>379</v>
      </c>
    </row>
    <row r="762" spans="1:15" ht="409.5">
      <c r="A762" s="329"/>
      <c r="B762" s="336"/>
      <c r="C762" s="337"/>
      <c r="D762" s="338"/>
      <c r="E762" s="329"/>
      <c r="F762" s="89">
        <v>2015</v>
      </c>
      <c r="G762" s="79">
        <f t="shared" si="263"/>
        <v>2360</v>
      </c>
      <c r="H762" s="79">
        <f t="shared" si="263"/>
        <v>7195</v>
      </c>
      <c r="I762" s="3">
        <v>560</v>
      </c>
      <c r="J762" s="3">
        <v>6650</v>
      </c>
      <c r="K762" s="3">
        <v>1800</v>
      </c>
      <c r="L762" s="3">
        <v>545</v>
      </c>
      <c r="M762" s="3">
        <v>0</v>
      </c>
      <c r="N762" s="3">
        <v>0</v>
      </c>
      <c r="O762" s="10" t="s">
        <v>630</v>
      </c>
    </row>
    <row r="763" spans="1:15" ht="393" customHeight="1">
      <c r="A763" s="329"/>
      <c r="B763" s="336"/>
      <c r="C763" s="337"/>
      <c r="D763" s="338"/>
      <c r="E763" s="329"/>
      <c r="F763" s="89">
        <v>2016</v>
      </c>
      <c r="G763" s="79">
        <f t="shared" si="263"/>
        <v>2420</v>
      </c>
      <c r="H763" s="79">
        <f t="shared" si="263"/>
        <v>5149.8999999999996</v>
      </c>
      <c r="I763" s="3">
        <v>570</v>
      </c>
      <c r="J763" s="3">
        <v>4749.8999999999996</v>
      </c>
      <c r="K763" s="3">
        <v>1850</v>
      </c>
      <c r="L763" s="3">
        <v>400</v>
      </c>
      <c r="M763" s="3">
        <v>0</v>
      </c>
      <c r="N763" s="3">
        <v>0</v>
      </c>
      <c r="O763" s="10" t="s">
        <v>1137</v>
      </c>
    </row>
    <row r="764" spans="1:15" ht="350.25" customHeight="1">
      <c r="A764" s="323"/>
      <c r="B764" s="339"/>
      <c r="C764" s="340"/>
      <c r="D764" s="341"/>
      <c r="E764" s="323"/>
      <c r="F764" s="89">
        <v>2017</v>
      </c>
      <c r="G764" s="79">
        <f t="shared" si="263"/>
        <v>2480</v>
      </c>
      <c r="H764" s="79">
        <f t="shared" si="263"/>
        <v>326</v>
      </c>
      <c r="I764" s="3">
        <v>580</v>
      </c>
      <c r="J764" s="3">
        <v>0</v>
      </c>
      <c r="K764" s="3">
        <v>1900</v>
      </c>
      <c r="L764" s="3">
        <v>326</v>
      </c>
      <c r="M764" s="3">
        <v>0</v>
      </c>
      <c r="N764" s="3">
        <v>0</v>
      </c>
      <c r="O764" s="10" t="s">
        <v>1310</v>
      </c>
    </row>
    <row r="765" spans="1:15" ht="35.25" customHeight="1">
      <c r="A765" s="327" t="s">
        <v>6</v>
      </c>
      <c r="B765" s="330" t="s">
        <v>7</v>
      </c>
      <c r="C765" s="331"/>
      <c r="D765" s="332"/>
      <c r="E765" s="327" t="s">
        <v>217</v>
      </c>
      <c r="F765" s="89" t="s">
        <v>323</v>
      </c>
      <c r="G765" s="3">
        <f>SUM(G766:G770)</f>
        <v>16315</v>
      </c>
      <c r="H765" s="3">
        <f t="shared" ref="H765:N765" si="264">SUM(H766:H770)</f>
        <v>9460.9499999999989</v>
      </c>
      <c r="I765" s="3">
        <f t="shared" si="264"/>
        <v>0</v>
      </c>
      <c r="J765" s="3">
        <f t="shared" si="264"/>
        <v>0</v>
      </c>
      <c r="K765" s="3">
        <f t="shared" si="264"/>
        <v>16315</v>
      </c>
      <c r="L765" s="3">
        <f t="shared" si="264"/>
        <v>9460.9499999999989</v>
      </c>
      <c r="M765" s="3">
        <f t="shared" si="264"/>
        <v>0</v>
      </c>
      <c r="N765" s="3">
        <f t="shared" si="264"/>
        <v>0</v>
      </c>
      <c r="O765" s="3"/>
    </row>
    <row r="766" spans="1:15" ht="35.25" customHeight="1">
      <c r="A766" s="328"/>
      <c r="B766" s="333"/>
      <c r="C766" s="334"/>
      <c r="D766" s="335"/>
      <c r="E766" s="328"/>
      <c r="F766" s="89">
        <v>2013</v>
      </c>
      <c r="G766" s="3">
        <f t="shared" ref="G766:N770" si="265">G772+G778+G784+G790</f>
        <v>2567</v>
      </c>
      <c r="H766" s="3">
        <f t="shared" si="265"/>
        <v>2119</v>
      </c>
      <c r="I766" s="3">
        <f t="shared" si="265"/>
        <v>0</v>
      </c>
      <c r="J766" s="3">
        <f t="shared" si="265"/>
        <v>0</v>
      </c>
      <c r="K766" s="3">
        <f t="shared" si="265"/>
        <v>2567</v>
      </c>
      <c r="L766" s="3">
        <f t="shared" si="265"/>
        <v>2119</v>
      </c>
      <c r="M766" s="3">
        <f t="shared" si="265"/>
        <v>0</v>
      </c>
      <c r="N766" s="3">
        <f t="shared" si="265"/>
        <v>0</v>
      </c>
      <c r="O766" s="3"/>
    </row>
    <row r="767" spans="1:15" ht="35.25" customHeight="1">
      <c r="A767" s="328"/>
      <c r="B767" s="333"/>
      <c r="C767" s="334"/>
      <c r="D767" s="335"/>
      <c r="E767" s="328"/>
      <c r="F767" s="89">
        <v>2014</v>
      </c>
      <c r="G767" s="3">
        <f t="shared" si="265"/>
        <v>3162</v>
      </c>
      <c r="H767" s="3">
        <f t="shared" si="265"/>
        <v>3407.8</v>
      </c>
      <c r="I767" s="3">
        <f t="shared" si="265"/>
        <v>0</v>
      </c>
      <c r="J767" s="3">
        <f t="shared" si="265"/>
        <v>0</v>
      </c>
      <c r="K767" s="3">
        <f t="shared" si="265"/>
        <v>3162</v>
      </c>
      <c r="L767" s="3">
        <f t="shared" si="265"/>
        <v>3407.8</v>
      </c>
      <c r="M767" s="3">
        <f t="shared" si="265"/>
        <v>0</v>
      </c>
      <c r="N767" s="3">
        <f t="shared" si="265"/>
        <v>0</v>
      </c>
      <c r="O767" s="3"/>
    </row>
    <row r="768" spans="1:15" ht="35.25" customHeight="1">
      <c r="A768" s="329"/>
      <c r="B768" s="336"/>
      <c r="C768" s="337"/>
      <c r="D768" s="338"/>
      <c r="E768" s="329"/>
      <c r="F768" s="89">
        <v>2015</v>
      </c>
      <c r="G768" s="3">
        <f t="shared" si="265"/>
        <v>3262</v>
      </c>
      <c r="H768" s="3">
        <f t="shared" si="265"/>
        <v>2368.5</v>
      </c>
      <c r="I768" s="3">
        <f t="shared" si="265"/>
        <v>0</v>
      </c>
      <c r="J768" s="3">
        <f t="shared" si="265"/>
        <v>0</v>
      </c>
      <c r="K768" s="3">
        <f t="shared" si="265"/>
        <v>3262</v>
      </c>
      <c r="L768" s="3">
        <f t="shared" si="265"/>
        <v>2368.5</v>
      </c>
      <c r="M768" s="3">
        <f t="shared" si="265"/>
        <v>0</v>
      </c>
      <c r="N768" s="3">
        <f t="shared" si="265"/>
        <v>0</v>
      </c>
      <c r="O768" s="3"/>
    </row>
    <row r="769" spans="1:15" ht="35.25" customHeight="1">
      <c r="A769" s="329"/>
      <c r="B769" s="336"/>
      <c r="C769" s="337"/>
      <c r="D769" s="338"/>
      <c r="E769" s="329"/>
      <c r="F769" s="89">
        <v>2016</v>
      </c>
      <c r="G769" s="3">
        <f>G775+G781+G787+G793</f>
        <v>3562</v>
      </c>
      <c r="H769" s="3">
        <f t="shared" si="265"/>
        <v>1010.6</v>
      </c>
      <c r="I769" s="3">
        <f t="shared" si="265"/>
        <v>0</v>
      </c>
      <c r="J769" s="3">
        <f t="shared" si="265"/>
        <v>0</v>
      </c>
      <c r="K769" s="3">
        <f t="shared" si="265"/>
        <v>3562</v>
      </c>
      <c r="L769" s="3">
        <f t="shared" si="265"/>
        <v>1010.6</v>
      </c>
      <c r="M769" s="3">
        <f t="shared" si="265"/>
        <v>0</v>
      </c>
      <c r="N769" s="3">
        <f t="shared" si="265"/>
        <v>0</v>
      </c>
      <c r="O769" s="3"/>
    </row>
    <row r="770" spans="1:15" ht="38.25" customHeight="1">
      <c r="A770" s="323"/>
      <c r="B770" s="339"/>
      <c r="C770" s="340"/>
      <c r="D770" s="341"/>
      <c r="E770" s="323"/>
      <c r="F770" s="89">
        <v>2017</v>
      </c>
      <c r="G770" s="3">
        <f>G776+G782+G788+G794</f>
        <v>3762</v>
      </c>
      <c r="H770" s="3">
        <f t="shared" si="265"/>
        <v>555.04999999999995</v>
      </c>
      <c r="I770" s="3">
        <f t="shared" si="265"/>
        <v>0</v>
      </c>
      <c r="J770" s="3">
        <f t="shared" si="265"/>
        <v>0</v>
      </c>
      <c r="K770" s="3">
        <f t="shared" si="265"/>
        <v>3762</v>
      </c>
      <c r="L770" s="3">
        <f t="shared" si="265"/>
        <v>555.04999999999995</v>
      </c>
      <c r="M770" s="3">
        <f t="shared" si="265"/>
        <v>0</v>
      </c>
      <c r="N770" s="3">
        <f t="shared" si="265"/>
        <v>0</v>
      </c>
      <c r="O770" s="3"/>
    </row>
    <row r="771" spans="1:15" ht="45.75" customHeight="1">
      <c r="A771" s="344" t="s">
        <v>8</v>
      </c>
      <c r="B771" s="347" t="s">
        <v>91</v>
      </c>
      <c r="C771" s="348"/>
      <c r="D771" s="349"/>
      <c r="E771" s="322" t="s">
        <v>217</v>
      </c>
      <c r="F771" s="157" t="s">
        <v>323</v>
      </c>
      <c r="G771" s="44">
        <f>SUM(G772:G776)</f>
        <v>1900</v>
      </c>
      <c r="H771" s="44">
        <f t="shared" ref="H771:N771" si="266">SUM(H772:H776)</f>
        <v>1281</v>
      </c>
      <c r="I771" s="44">
        <f t="shared" si="266"/>
        <v>0</v>
      </c>
      <c r="J771" s="44">
        <f t="shared" si="266"/>
        <v>0</v>
      </c>
      <c r="K771" s="44">
        <f t="shared" si="266"/>
        <v>1900</v>
      </c>
      <c r="L771" s="44">
        <f t="shared" si="266"/>
        <v>1281</v>
      </c>
      <c r="M771" s="44">
        <f t="shared" si="266"/>
        <v>0</v>
      </c>
      <c r="N771" s="44">
        <f t="shared" si="266"/>
        <v>0</v>
      </c>
      <c r="O771" s="44"/>
    </row>
    <row r="772" spans="1:15" ht="105" customHeight="1">
      <c r="A772" s="345"/>
      <c r="B772" s="350"/>
      <c r="C772" s="351"/>
      <c r="D772" s="352"/>
      <c r="E772" s="353"/>
      <c r="F772" s="157">
        <v>2013</v>
      </c>
      <c r="G772" s="167">
        <f t="shared" ref="G772:H776" si="267">I772+K772+M772</f>
        <v>300</v>
      </c>
      <c r="H772" s="167">
        <f t="shared" si="267"/>
        <v>300</v>
      </c>
      <c r="I772" s="44">
        <v>0</v>
      </c>
      <c r="J772" s="44">
        <v>0</v>
      </c>
      <c r="K772" s="44">
        <v>300</v>
      </c>
      <c r="L772" s="44">
        <v>300</v>
      </c>
      <c r="M772" s="44">
        <v>0</v>
      </c>
      <c r="N772" s="44">
        <v>0</v>
      </c>
      <c r="O772" s="11" t="s">
        <v>358</v>
      </c>
    </row>
    <row r="773" spans="1:15" ht="89.25" customHeight="1">
      <c r="A773" s="345"/>
      <c r="B773" s="350"/>
      <c r="C773" s="351"/>
      <c r="D773" s="352"/>
      <c r="E773" s="353"/>
      <c r="F773" s="157">
        <v>2014</v>
      </c>
      <c r="G773" s="167">
        <f t="shared" si="267"/>
        <v>400</v>
      </c>
      <c r="H773" s="167">
        <f t="shared" si="267"/>
        <v>910</v>
      </c>
      <c r="I773" s="44">
        <v>0</v>
      </c>
      <c r="J773" s="44">
        <v>0</v>
      </c>
      <c r="K773" s="44">
        <v>400</v>
      </c>
      <c r="L773" s="44">
        <v>910</v>
      </c>
      <c r="M773" s="44">
        <v>0</v>
      </c>
      <c r="N773" s="44">
        <v>0</v>
      </c>
      <c r="O773" s="10" t="s">
        <v>412</v>
      </c>
    </row>
    <row r="774" spans="1:15" s="153" customFormat="1" ht="108.75" customHeight="1">
      <c r="A774" s="346"/>
      <c r="B774" s="336"/>
      <c r="C774" s="337"/>
      <c r="D774" s="338"/>
      <c r="E774" s="329"/>
      <c r="F774" s="157">
        <v>2015</v>
      </c>
      <c r="G774" s="167">
        <f t="shared" si="267"/>
        <v>400</v>
      </c>
      <c r="H774" s="167">
        <f t="shared" si="267"/>
        <v>0</v>
      </c>
      <c r="I774" s="44">
        <v>0</v>
      </c>
      <c r="J774" s="44">
        <v>0</v>
      </c>
      <c r="K774" s="44">
        <v>400</v>
      </c>
      <c r="L774" s="44">
        <v>0</v>
      </c>
      <c r="M774" s="44">
        <v>0</v>
      </c>
      <c r="N774" s="44">
        <v>0</v>
      </c>
      <c r="O774" s="10" t="s">
        <v>603</v>
      </c>
    </row>
    <row r="775" spans="1:15" s="153" customFormat="1" ht="78" customHeight="1">
      <c r="A775" s="346"/>
      <c r="B775" s="336"/>
      <c r="C775" s="337"/>
      <c r="D775" s="338"/>
      <c r="E775" s="329"/>
      <c r="F775" s="157">
        <v>2016</v>
      </c>
      <c r="G775" s="167">
        <f t="shared" si="267"/>
        <v>400</v>
      </c>
      <c r="H775" s="167">
        <f t="shared" si="267"/>
        <v>36</v>
      </c>
      <c r="I775" s="44">
        <v>0</v>
      </c>
      <c r="J775" s="44">
        <v>0</v>
      </c>
      <c r="K775" s="44">
        <v>400</v>
      </c>
      <c r="L775" s="44">
        <v>36</v>
      </c>
      <c r="M775" s="44">
        <v>0</v>
      </c>
      <c r="N775" s="44">
        <v>0</v>
      </c>
      <c r="O775" s="10" t="s">
        <v>722</v>
      </c>
    </row>
    <row r="776" spans="1:15" s="153" customFormat="1" ht="67.5" customHeight="1">
      <c r="A776" s="343"/>
      <c r="B776" s="339"/>
      <c r="C776" s="340"/>
      <c r="D776" s="341"/>
      <c r="E776" s="323"/>
      <c r="F776" s="157">
        <v>2017</v>
      </c>
      <c r="G776" s="13">
        <f t="shared" si="267"/>
        <v>400</v>
      </c>
      <c r="H776" s="167">
        <f t="shared" si="267"/>
        <v>35</v>
      </c>
      <c r="I776" s="44">
        <v>0</v>
      </c>
      <c r="J776" s="44">
        <v>0</v>
      </c>
      <c r="K776" s="44">
        <v>400</v>
      </c>
      <c r="L776" s="44">
        <v>35</v>
      </c>
      <c r="M776" s="44">
        <v>0</v>
      </c>
      <c r="N776" s="44">
        <v>0</v>
      </c>
      <c r="O776" s="224" t="s">
        <v>1279</v>
      </c>
    </row>
    <row r="777" spans="1:15" s="153" customFormat="1" ht="27.75" customHeight="1">
      <c r="A777" s="344" t="s">
        <v>9</v>
      </c>
      <c r="B777" s="347" t="s">
        <v>92</v>
      </c>
      <c r="C777" s="348"/>
      <c r="D777" s="349"/>
      <c r="E777" s="322" t="s">
        <v>217</v>
      </c>
      <c r="F777" s="157" t="s">
        <v>323</v>
      </c>
      <c r="G777" s="44">
        <f>SUM(G778:G782)</f>
        <v>435</v>
      </c>
      <c r="H777" s="44">
        <f t="shared" ref="H777:N777" si="268">SUM(H778:H782)</f>
        <v>646.1</v>
      </c>
      <c r="I777" s="44">
        <f t="shared" si="268"/>
        <v>0</v>
      </c>
      <c r="J777" s="44">
        <f t="shared" si="268"/>
        <v>0</v>
      </c>
      <c r="K777" s="44">
        <f t="shared" si="268"/>
        <v>435</v>
      </c>
      <c r="L777" s="44">
        <f t="shared" si="268"/>
        <v>646.1</v>
      </c>
      <c r="M777" s="44">
        <f t="shared" si="268"/>
        <v>0</v>
      </c>
      <c r="N777" s="44">
        <f t="shared" si="268"/>
        <v>0</v>
      </c>
      <c r="O777" s="44"/>
    </row>
    <row r="778" spans="1:15" s="153" customFormat="1" ht="213" customHeight="1">
      <c r="A778" s="345"/>
      <c r="B778" s="350"/>
      <c r="C778" s="351"/>
      <c r="D778" s="352"/>
      <c r="E778" s="353"/>
      <c r="F778" s="157">
        <v>2013</v>
      </c>
      <c r="G778" s="167">
        <f t="shared" ref="G778:H782" si="269">I778+K778+M778</f>
        <v>75</v>
      </c>
      <c r="H778" s="167">
        <f t="shared" si="269"/>
        <v>45</v>
      </c>
      <c r="I778" s="157">
        <v>0</v>
      </c>
      <c r="J778" s="157">
        <v>0</v>
      </c>
      <c r="K778" s="157">
        <v>75</v>
      </c>
      <c r="L778" s="157">
        <v>45</v>
      </c>
      <c r="M778" s="157">
        <v>0</v>
      </c>
      <c r="N778" s="157">
        <v>0</v>
      </c>
      <c r="O778" s="11" t="s">
        <v>359</v>
      </c>
    </row>
    <row r="779" spans="1:15" s="153" customFormat="1" ht="98.25" customHeight="1">
      <c r="A779" s="345"/>
      <c r="B779" s="350"/>
      <c r="C779" s="351"/>
      <c r="D779" s="352"/>
      <c r="E779" s="353"/>
      <c r="F779" s="157">
        <v>2014</v>
      </c>
      <c r="G779" s="261">
        <f t="shared" si="269"/>
        <v>90</v>
      </c>
      <c r="H779" s="261">
        <f t="shared" si="269"/>
        <v>397</v>
      </c>
      <c r="I779" s="262">
        <v>0</v>
      </c>
      <c r="J779" s="262">
        <v>0</v>
      </c>
      <c r="K779" s="262">
        <v>90</v>
      </c>
      <c r="L779" s="262">
        <v>397</v>
      </c>
      <c r="M779" s="262">
        <v>0</v>
      </c>
      <c r="N779" s="262">
        <v>0</v>
      </c>
      <c r="O779" s="11" t="s">
        <v>406</v>
      </c>
    </row>
    <row r="780" spans="1:15" s="153" customFormat="1" ht="83.25" customHeight="1">
      <c r="A780" s="346"/>
      <c r="B780" s="336"/>
      <c r="C780" s="337"/>
      <c r="D780" s="338"/>
      <c r="E780" s="329"/>
      <c r="F780" s="157">
        <v>2015</v>
      </c>
      <c r="G780" s="261">
        <f t="shared" si="269"/>
        <v>90</v>
      </c>
      <c r="H780" s="261">
        <f t="shared" si="269"/>
        <v>95.1</v>
      </c>
      <c r="I780" s="262">
        <v>0</v>
      </c>
      <c r="J780" s="262">
        <v>0</v>
      </c>
      <c r="K780" s="262">
        <v>90</v>
      </c>
      <c r="L780" s="262">
        <v>95.1</v>
      </c>
      <c r="M780" s="262">
        <v>0</v>
      </c>
      <c r="N780" s="262">
        <v>0</v>
      </c>
      <c r="O780" s="11" t="s">
        <v>593</v>
      </c>
    </row>
    <row r="781" spans="1:15" s="153" customFormat="1" ht="87" customHeight="1">
      <c r="A781" s="346"/>
      <c r="B781" s="336"/>
      <c r="C781" s="337"/>
      <c r="D781" s="338"/>
      <c r="E781" s="329"/>
      <c r="F781" s="157">
        <v>2016</v>
      </c>
      <c r="G781" s="261">
        <f t="shared" si="269"/>
        <v>90</v>
      </c>
      <c r="H781" s="261">
        <f t="shared" si="269"/>
        <v>69</v>
      </c>
      <c r="I781" s="262">
        <v>0</v>
      </c>
      <c r="J781" s="262">
        <v>0</v>
      </c>
      <c r="K781" s="157">
        <v>90</v>
      </c>
      <c r="L781" s="262">
        <v>69</v>
      </c>
      <c r="M781" s="262">
        <v>0</v>
      </c>
      <c r="N781" s="262">
        <v>0</v>
      </c>
      <c r="O781" s="11" t="s">
        <v>1146</v>
      </c>
    </row>
    <row r="782" spans="1:15" s="153" customFormat="1" ht="57.75" customHeight="1">
      <c r="A782" s="343"/>
      <c r="B782" s="339"/>
      <c r="C782" s="340"/>
      <c r="D782" s="341"/>
      <c r="E782" s="323"/>
      <c r="F782" s="157">
        <v>2017</v>
      </c>
      <c r="G782" s="13">
        <f t="shared" si="269"/>
        <v>90</v>
      </c>
      <c r="H782" s="167">
        <f t="shared" si="269"/>
        <v>40</v>
      </c>
      <c r="I782" s="44">
        <v>0</v>
      </c>
      <c r="J782" s="44">
        <v>0</v>
      </c>
      <c r="K782" s="157">
        <v>90</v>
      </c>
      <c r="L782" s="44">
        <v>40</v>
      </c>
      <c r="M782" s="44">
        <v>0</v>
      </c>
      <c r="N782" s="44">
        <v>0</v>
      </c>
      <c r="O782" s="224" t="s">
        <v>1280</v>
      </c>
    </row>
    <row r="783" spans="1:15" ht="30.75" customHeight="1">
      <c r="A783" s="344" t="s">
        <v>10</v>
      </c>
      <c r="B783" s="347" t="s">
        <v>93</v>
      </c>
      <c r="C783" s="348"/>
      <c r="D783" s="349"/>
      <c r="E783" s="322"/>
      <c r="F783" s="157" t="s">
        <v>323</v>
      </c>
      <c r="G783" s="44">
        <f>SUM(G784:G788)</f>
        <v>13600</v>
      </c>
      <c r="H783" s="44">
        <f t="shared" ref="H783:N783" si="270">SUM(H784:H788)</f>
        <v>7149.9500000000007</v>
      </c>
      <c r="I783" s="44">
        <f t="shared" si="270"/>
        <v>0</v>
      </c>
      <c r="J783" s="44">
        <f t="shared" si="270"/>
        <v>0</v>
      </c>
      <c r="K783" s="44">
        <f t="shared" si="270"/>
        <v>13600</v>
      </c>
      <c r="L783" s="44">
        <f t="shared" si="270"/>
        <v>7149.9500000000007</v>
      </c>
      <c r="M783" s="44">
        <f t="shared" si="270"/>
        <v>0</v>
      </c>
      <c r="N783" s="44">
        <f t="shared" si="270"/>
        <v>0</v>
      </c>
      <c r="O783" s="44"/>
    </row>
    <row r="784" spans="1:15" ht="96.75" customHeight="1">
      <c r="A784" s="345"/>
      <c r="B784" s="350"/>
      <c r="C784" s="351"/>
      <c r="D784" s="352"/>
      <c r="E784" s="353"/>
      <c r="F784" s="157">
        <v>2013</v>
      </c>
      <c r="G784" s="167">
        <f t="shared" ref="G784:H788" si="271">I784+K784+M784</f>
        <v>2100</v>
      </c>
      <c r="H784" s="167">
        <f t="shared" si="271"/>
        <v>1682</v>
      </c>
      <c r="I784" s="44">
        <v>0</v>
      </c>
      <c r="J784" s="44">
        <v>0</v>
      </c>
      <c r="K784" s="44">
        <v>2100</v>
      </c>
      <c r="L784" s="44">
        <v>1682</v>
      </c>
      <c r="M784" s="44">
        <v>0</v>
      </c>
      <c r="N784" s="44">
        <v>0</v>
      </c>
      <c r="O784" s="11" t="s">
        <v>360</v>
      </c>
    </row>
    <row r="785" spans="1:15" ht="102.75" customHeight="1">
      <c r="A785" s="345"/>
      <c r="B785" s="350"/>
      <c r="C785" s="351"/>
      <c r="D785" s="352"/>
      <c r="E785" s="353"/>
      <c r="F785" s="157">
        <v>2014</v>
      </c>
      <c r="G785" s="167">
        <f t="shared" si="271"/>
        <v>2600</v>
      </c>
      <c r="H785" s="167">
        <f t="shared" si="271"/>
        <v>2025.8</v>
      </c>
      <c r="I785" s="44">
        <v>0</v>
      </c>
      <c r="J785" s="44">
        <v>0</v>
      </c>
      <c r="K785" s="44">
        <v>2600</v>
      </c>
      <c r="L785" s="44">
        <v>2025.8</v>
      </c>
      <c r="M785" s="44">
        <v>0</v>
      </c>
      <c r="N785" s="44">
        <v>0</v>
      </c>
      <c r="O785" s="11" t="s">
        <v>405</v>
      </c>
    </row>
    <row r="786" spans="1:15" ht="85.5" customHeight="1">
      <c r="A786" s="346"/>
      <c r="B786" s="336"/>
      <c r="C786" s="337"/>
      <c r="D786" s="338"/>
      <c r="E786" s="329"/>
      <c r="F786" s="157">
        <v>2015</v>
      </c>
      <c r="G786" s="167">
        <f t="shared" si="271"/>
        <v>2700</v>
      </c>
      <c r="H786" s="167">
        <f t="shared" si="271"/>
        <v>2187</v>
      </c>
      <c r="I786" s="44">
        <v>0</v>
      </c>
      <c r="J786" s="44">
        <v>0</v>
      </c>
      <c r="K786" s="44">
        <v>2700</v>
      </c>
      <c r="L786" s="44">
        <v>2187</v>
      </c>
      <c r="M786" s="44">
        <v>0</v>
      </c>
      <c r="N786" s="44">
        <v>0</v>
      </c>
      <c r="O786" s="11" t="s">
        <v>594</v>
      </c>
    </row>
    <row r="787" spans="1:15" ht="78.75">
      <c r="A787" s="346"/>
      <c r="B787" s="336"/>
      <c r="C787" s="337"/>
      <c r="D787" s="338"/>
      <c r="E787" s="329"/>
      <c r="F787" s="157">
        <v>2016</v>
      </c>
      <c r="G787" s="167">
        <f t="shared" si="271"/>
        <v>3000</v>
      </c>
      <c r="H787" s="167">
        <f t="shared" si="271"/>
        <v>847.1</v>
      </c>
      <c r="I787" s="44">
        <v>0</v>
      </c>
      <c r="J787" s="44">
        <v>0</v>
      </c>
      <c r="K787" s="44">
        <v>3000</v>
      </c>
      <c r="L787" s="44">
        <v>847.1</v>
      </c>
      <c r="M787" s="44">
        <v>0</v>
      </c>
      <c r="N787" s="44">
        <v>0</v>
      </c>
      <c r="O787" s="11" t="s">
        <v>1138</v>
      </c>
    </row>
    <row r="788" spans="1:15" ht="214.5" customHeight="1">
      <c r="A788" s="343"/>
      <c r="B788" s="339"/>
      <c r="C788" s="340"/>
      <c r="D788" s="341"/>
      <c r="E788" s="323"/>
      <c r="F788" s="157">
        <v>2017</v>
      </c>
      <c r="G788" s="13">
        <f t="shared" si="271"/>
        <v>3200</v>
      </c>
      <c r="H788" s="167">
        <f t="shared" si="271"/>
        <v>408.05</v>
      </c>
      <c r="I788" s="44">
        <v>0</v>
      </c>
      <c r="J788" s="44">
        <v>0</v>
      </c>
      <c r="K788" s="44">
        <v>3200</v>
      </c>
      <c r="L788" s="262">
        <v>408.05</v>
      </c>
      <c r="M788" s="44">
        <v>0</v>
      </c>
      <c r="N788" s="44">
        <v>0</v>
      </c>
      <c r="O788" s="224" t="s">
        <v>1202</v>
      </c>
    </row>
    <row r="789" spans="1:15" ht="30.75" customHeight="1">
      <c r="A789" s="322" t="s">
        <v>11</v>
      </c>
      <c r="B789" s="347" t="s">
        <v>94</v>
      </c>
      <c r="C789" s="348"/>
      <c r="D789" s="349"/>
      <c r="E789" s="322"/>
      <c r="F789" s="157" t="s">
        <v>323</v>
      </c>
      <c r="G789" s="44">
        <f>SUM(G790:G794)</f>
        <v>380</v>
      </c>
      <c r="H789" s="44">
        <f t="shared" ref="H789:N789" si="272">SUM(H790:H794)</f>
        <v>383.9</v>
      </c>
      <c r="I789" s="44">
        <f t="shared" si="272"/>
        <v>0</v>
      </c>
      <c r="J789" s="44">
        <f t="shared" si="272"/>
        <v>0</v>
      </c>
      <c r="K789" s="44">
        <f t="shared" si="272"/>
        <v>380</v>
      </c>
      <c r="L789" s="44">
        <f t="shared" si="272"/>
        <v>383.9</v>
      </c>
      <c r="M789" s="44">
        <f t="shared" si="272"/>
        <v>0</v>
      </c>
      <c r="N789" s="44">
        <f t="shared" si="272"/>
        <v>0</v>
      </c>
      <c r="O789" s="44"/>
    </row>
    <row r="790" spans="1:15" ht="108.75" customHeight="1">
      <c r="A790" s="353"/>
      <c r="B790" s="350"/>
      <c r="C790" s="351"/>
      <c r="D790" s="352"/>
      <c r="E790" s="353"/>
      <c r="F790" s="157">
        <v>2013</v>
      </c>
      <c r="G790" s="167">
        <f t="shared" ref="G790:H794" si="273">I790+K790+M790</f>
        <v>92</v>
      </c>
      <c r="H790" s="167">
        <f t="shared" si="273"/>
        <v>92</v>
      </c>
      <c r="I790" s="157">
        <v>0</v>
      </c>
      <c r="J790" s="157">
        <v>0</v>
      </c>
      <c r="K790" s="157">
        <v>92</v>
      </c>
      <c r="L790" s="157">
        <v>92</v>
      </c>
      <c r="M790" s="157">
        <v>0</v>
      </c>
      <c r="N790" s="157">
        <v>0</v>
      </c>
      <c r="O790" s="11" t="s">
        <v>361</v>
      </c>
    </row>
    <row r="791" spans="1:15" ht="102.75" customHeight="1">
      <c r="A791" s="353"/>
      <c r="B791" s="350"/>
      <c r="C791" s="351"/>
      <c r="D791" s="352"/>
      <c r="E791" s="353"/>
      <c r="F791" s="157">
        <v>2014</v>
      </c>
      <c r="G791" s="167">
        <f t="shared" si="273"/>
        <v>72</v>
      </c>
      <c r="H791" s="167">
        <f t="shared" si="273"/>
        <v>75</v>
      </c>
      <c r="I791" s="157">
        <v>0</v>
      </c>
      <c r="J791" s="157">
        <v>0</v>
      </c>
      <c r="K791" s="157">
        <v>72</v>
      </c>
      <c r="L791" s="157">
        <v>75</v>
      </c>
      <c r="M791" s="157">
        <v>0</v>
      </c>
      <c r="N791" s="157">
        <v>0</v>
      </c>
      <c r="O791" s="11" t="s">
        <v>361</v>
      </c>
    </row>
    <row r="792" spans="1:15" ht="89.25" customHeight="1">
      <c r="A792" s="329"/>
      <c r="B792" s="336"/>
      <c r="C792" s="337"/>
      <c r="D792" s="338"/>
      <c r="E792" s="329"/>
      <c r="F792" s="157">
        <v>2015</v>
      </c>
      <c r="G792" s="261">
        <f t="shared" si="273"/>
        <v>72</v>
      </c>
      <c r="H792" s="261">
        <f t="shared" si="273"/>
        <v>86.4</v>
      </c>
      <c r="I792" s="262">
        <v>0</v>
      </c>
      <c r="J792" s="262">
        <v>0</v>
      </c>
      <c r="K792" s="262">
        <v>72</v>
      </c>
      <c r="L792" s="262">
        <v>86.4</v>
      </c>
      <c r="M792" s="262">
        <v>0</v>
      </c>
      <c r="N792" s="262">
        <v>0</v>
      </c>
      <c r="O792" s="11" t="s">
        <v>595</v>
      </c>
    </row>
    <row r="793" spans="1:15" ht="43.5" customHeight="1">
      <c r="A793" s="329"/>
      <c r="B793" s="336"/>
      <c r="C793" s="337"/>
      <c r="D793" s="338"/>
      <c r="E793" s="329"/>
      <c r="F793" s="157">
        <v>2016</v>
      </c>
      <c r="G793" s="263">
        <f t="shared" si="273"/>
        <v>72</v>
      </c>
      <c r="H793" s="263">
        <f t="shared" si="273"/>
        <v>58.5</v>
      </c>
      <c r="I793" s="12">
        <v>0</v>
      </c>
      <c r="J793" s="12">
        <v>0</v>
      </c>
      <c r="K793" s="12">
        <v>72</v>
      </c>
      <c r="L793" s="262">
        <v>58.5</v>
      </c>
      <c r="M793" s="12">
        <v>0</v>
      </c>
      <c r="N793" s="12">
        <v>0</v>
      </c>
      <c r="O793" s="11" t="s">
        <v>1139</v>
      </c>
    </row>
    <row r="794" spans="1:15" ht="54.75" customHeight="1">
      <c r="A794" s="323"/>
      <c r="B794" s="339"/>
      <c r="C794" s="340"/>
      <c r="D794" s="341"/>
      <c r="E794" s="323"/>
      <c r="F794" s="157">
        <v>2017</v>
      </c>
      <c r="G794" s="13">
        <f t="shared" si="273"/>
        <v>72</v>
      </c>
      <c r="H794" s="167">
        <f t="shared" si="273"/>
        <v>72</v>
      </c>
      <c r="I794" s="44">
        <v>0</v>
      </c>
      <c r="J794" s="44">
        <v>0</v>
      </c>
      <c r="K794" s="12">
        <v>72</v>
      </c>
      <c r="L794" s="44">
        <v>72</v>
      </c>
      <c r="M794" s="44">
        <v>0</v>
      </c>
      <c r="N794" s="44">
        <v>0</v>
      </c>
      <c r="O794" s="224" t="s">
        <v>1203</v>
      </c>
    </row>
    <row r="795" spans="1:15" ht="33.75" customHeight="1">
      <c r="A795" s="327" t="s">
        <v>12</v>
      </c>
      <c r="B795" s="330" t="s">
        <v>13</v>
      </c>
      <c r="C795" s="331"/>
      <c r="D795" s="332"/>
      <c r="E795" s="356" t="s">
        <v>1</v>
      </c>
      <c r="F795" s="89" t="s">
        <v>323</v>
      </c>
      <c r="G795" s="3">
        <f>SUM(G796:G800)</f>
        <v>29446.199999999997</v>
      </c>
      <c r="H795" s="3">
        <f t="shared" ref="H795:N795" si="274">SUM(H796:H800)</f>
        <v>50586.400000000001</v>
      </c>
      <c r="I795" s="3">
        <f t="shared" si="274"/>
        <v>0</v>
      </c>
      <c r="J795" s="3">
        <f t="shared" si="274"/>
        <v>0</v>
      </c>
      <c r="K795" s="3">
        <f t="shared" si="274"/>
        <v>29446.199999999997</v>
      </c>
      <c r="L795" s="3">
        <f t="shared" si="274"/>
        <v>50586.400000000001</v>
      </c>
      <c r="M795" s="3">
        <f t="shared" si="274"/>
        <v>0</v>
      </c>
      <c r="N795" s="3">
        <f t="shared" si="274"/>
        <v>0</v>
      </c>
      <c r="O795" s="3"/>
    </row>
    <row r="796" spans="1:15" ht="174.75" customHeight="1">
      <c r="A796" s="328"/>
      <c r="B796" s="333"/>
      <c r="C796" s="334"/>
      <c r="D796" s="335"/>
      <c r="E796" s="357"/>
      <c r="F796" s="89">
        <v>2013</v>
      </c>
      <c r="G796" s="79">
        <f t="shared" ref="G796:H800" si="275">I796+K796+M796</f>
        <v>5249</v>
      </c>
      <c r="H796" s="79">
        <f t="shared" si="275"/>
        <v>6112</v>
      </c>
      <c r="I796" s="89">
        <v>0</v>
      </c>
      <c r="J796" s="89">
        <v>0</v>
      </c>
      <c r="K796" s="89">
        <v>5249</v>
      </c>
      <c r="L796" s="89">
        <v>6112</v>
      </c>
      <c r="M796" s="89">
        <v>0</v>
      </c>
      <c r="N796" s="89">
        <v>0</v>
      </c>
      <c r="O796" s="14" t="s">
        <v>362</v>
      </c>
    </row>
    <row r="797" spans="1:15" ht="197.25" customHeight="1">
      <c r="A797" s="328"/>
      <c r="B797" s="333"/>
      <c r="C797" s="334"/>
      <c r="D797" s="335"/>
      <c r="E797" s="357"/>
      <c r="F797" s="89">
        <v>2014</v>
      </c>
      <c r="G797" s="79">
        <f t="shared" si="275"/>
        <v>6049.3</v>
      </c>
      <c r="H797" s="79">
        <f t="shared" si="275"/>
        <v>5979.5</v>
      </c>
      <c r="I797" s="89">
        <v>0</v>
      </c>
      <c r="J797" s="89">
        <v>0</v>
      </c>
      <c r="K797" s="255">
        <v>6049.3</v>
      </c>
      <c r="L797" s="255">
        <v>5979.5</v>
      </c>
      <c r="M797" s="89">
        <v>0</v>
      </c>
      <c r="N797" s="89">
        <v>0</v>
      </c>
      <c r="O797" s="171" t="s">
        <v>569</v>
      </c>
    </row>
    <row r="798" spans="1:15" ht="409.5" customHeight="1">
      <c r="A798" s="329"/>
      <c r="B798" s="336"/>
      <c r="C798" s="337"/>
      <c r="D798" s="338"/>
      <c r="E798" s="329"/>
      <c r="F798" s="89">
        <v>2015</v>
      </c>
      <c r="G798" s="79">
        <f t="shared" si="275"/>
        <v>6049.3</v>
      </c>
      <c r="H798" s="79">
        <f t="shared" si="275"/>
        <v>10699.9</v>
      </c>
      <c r="I798" s="89">
        <v>0</v>
      </c>
      <c r="J798" s="89">
        <v>0</v>
      </c>
      <c r="K798" s="89">
        <v>6049.3</v>
      </c>
      <c r="L798" s="89">
        <v>10699.9</v>
      </c>
      <c r="M798" s="89">
        <v>0</v>
      </c>
      <c r="N798" s="89">
        <v>0</v>
      </c>
      <c r="O798" s="171" t="s">
        <v>631</v>
      </c>
    </row>
    <row r="799" spans="1:15" ht="409.5" customHeight="1">
      <c r="A799" s="329"/>
      <c r="B799" s="336"/>
      <c r="C799" s="337"/>
      <c r="D799" s="338"/>
      <c r="E799" s="329"/>
      <c r="F799" s="89">
        <v>2016</v>
      </c>
      <c r="G799" s="79">
        <f t="shared" si="275"/>
        <v>6049.3</v>
      </c>
      <c r="H799" s="79">
        <f t="shared" si="275"/>
        <v>13907</v>
      </c>
      <c r="I799" s="89">
        <v>0</v>
      </c>
      <c r="J799" s="89">
        <v>0</v>
      </c>
      <c r="K799" s="89">
        <v>6049.3</v>
      </c>
      <c r="L799" s="89">
        <v>13907</v>
      </c>
      <c r="M799" s="89">
        <v>0</v>
      </c>
      <c r="N799" s="163">
        <v>0</v>
      </c>
      <c r="O799" s="265" t="s">
        <v>1133</v>
      </c>
    </row>
    <row r="800" spans="1:15" ht="409.5" customHeight="1">
      <c r="A800" s="323"/>
      <c r="B800" s="339"/>
      <c r="C800" s="340"/>
      <c r="D800" s="341"/>
      <c r="E800" s="323"/>
      <c r="F800" s="89">
        <v>2017</v>
      </c>
      <c r="G800" s="79">
        <f t="shared" si="275"/>
        <v>6049.3</v>
      </c>
      <c r="H800" s="264">
        <f>J800+L800+N800</f>
        <v>13888</v>
      </c>
      <c r="I800" s="3">
        <v>0</v>
      </c>
      <c r="J800" s="3">
        <v>0</v>
      </c>
      <c r="K800" s="89">
        <v>6049.3</v>
      </c>
      <c r="L800" s="3">
        <v>13888</v>
      </c>
      <c r="M800" s="3">
        <v>0</v>
      </c>
      <c r="N800" s="3">
        <v>0</v>
      </c>
      <c r="O800" s="265" t="s">
        <v>1290</v>
      </c>
    </row>
    <row r="801" spans="1:15" ht="26.25" customHeight="1">
      <c r="A801" s="398"/>
      <c r="B801" s="330" t="s">
        <v>95</v>
      </c>
      <c r="C801" s="380"/>
      <c r="D801" s="381"/>
      <c r="E801" s="398"/>
      <c r="F801" s="89" t="s">
        <v>323</v>
      </c>
      <c r="G801" s="3">
        <f>SUM(G802:G806)</f>
        <v>57576.2</v>
      </c>
      <c r="H801" s="3">
        <f t="shared" ref="H801:N801" si="276">SUM(H802:H806)</f>
        <v>78378.25</v>
      </c>
      <c r="I801" s="3">
        <f t="shared" si="276"/>
        <v>2810</v>
      </c>
      <c r="J801" s="3">
        <f t="shared" si="276"/>
        <v>12583.9</v>
      </c>
      <c r="K801" s="3">
        <f t="shared" si="276"/>
        <v>54766.2</v>
      </c>
      <c r="L801" s="3">
        <f t="shared" si="276"/>
        <v>65794.349999999991</v>
      </c>
      <c r="M801" s="3">
        <f t="shared" si="276"/>
        <v>0</v>
      </c>
      <c r="N801" s="3">
        <f t="shared" si="276"/>
        <v>0</v>
      </c>
      <c r="O801" s="25"/>
    </row>
    <row r="802" spans="1:15" ht="24.75" customHeight="1">
      <c r="A802" s="329"/>
      <c r="B802" s="336"/>
      <c r="C802" s="337"/>
      <c r="D802" s="338"/>
      <c r="E802" s="329"/>
      <c r="F802" s="89">
        <v>2013</v>
      </c>
      <c r="G802" s="3">
        <f t="shared" ref="G802:N806" si="277">G760+G766+G796</f>
        <v>10071</v>
      </c>
      <c r="H802" s="3">
        <f t="shared" si="277"/>
        <v>10742</v>
      </c>
      <c r="I802" s="3">
        <f t="shared" si="277"/>
        <v>550</v>
      </c>
      <c r="J802" s="3">
        <f t="shared" si="277"/>
        <v>484</v>
      </c>
      <c r="K802" s="3">
        <f t="shared" si="277"/>
        <v>9521</v>
      </c>
      <c r="L802" s="3">
        <f t="shared" si="277"/>
        <v>10258</v>
      </c>
      <c r="M802" s="3">
        <f t="shared" si="277"/>
        <v>0</v>
      </c>
      <c r="N802" s="3">
        <f t="shared" si="277"/>
        <v>0</v>
      </c>
      <c r="O802" s="25"/>
    </row>
    <row r="803" spans="1:15" ht="24" customHeight="1">
      <c r="A803" s="329"/>
      <c r="B803" s="336"/>
      <c r="C803" s="337"/>
      <c r="D803" s="338"/>
      <c r="E803" s="329"/>
      <c r="F803" s="89">
        <v>2014</v>
      </c>
      <c r="G803" s="3">
        <f t="shared" si="277"/>
        <v>11511.3</v>
      </c>
      <c r="H803" s="3">
        <f t="shared" si="277"/>
        <v>12536.3</v>
      </c>
      <c r="I803" s="3">
        <f t="shared" si="277"/>
        <v>550</v>
      </c>
      <c r="J803" s="3">
        <f t="shared" si="277"/>
        <v>700</v>
      </c>
      <c r="K803" s="3">
        <f t="shared" si="277"/>
        <v>10961.3</v>
      </c>
      <c r="L803" s="3">
        <f t="shared" si="277"/>
        <v>11836.3</v>
      </c>
      <c r="M803" s="3">
        <f t="shared" si="277"/>
        <v>0</v>
      </c>
      <c r="N803" s="3">
        <f t="shared" si="277"/>
        <v>0</v>
      </c>
      <c r="O803" s="26"/>
    </row>
    <row r="804" spans="1:15" ht="29.25" customHeight="1">
      <c r="A804" s="329"/>
      <c r="B804" s="336"/>
      <c r="C804" s="337"/>
      <c r="D804" s="338"/>
      <c r="E804" s="329"/>
      <c r="F804" s="89">
        <v>2015</v>
      </c>
      <c r="G804" s="3">
        <f t="shared" si="277"/>
        <v>11671.3</v>
      </c>
      <c r="H804" s="3">
        <f t="shared" si="277"/>
        <v>20263.400000000001</v>
      </c>
      <c r="I804" s="3">
        <f t="shared" si="277"/>
        <v>560</v>
      </c>
      <c r="J804" s="3">
        <f t="shared" si="277"/>
        <v>6650</v>
      </c>
      <c r="K804" s="3">
        <f t="shared" si="277"/>
        <v>11111.3</v>
      </c>
      <c r="L804" s="3">
        <f t="shared" si="277"/>
        <v>13613.4</v>
      </c>
      <c r="M804" s="3">
        <f t="shared" si="277"/>
        <v>0</v>
      </c>
      <c r="N804" s="3">
        <f t="shared" si="277"/>
        <v>0</v>
      </c>
      <c r="O804" s="3"/>
    </row>
    <row r="805" spans="1:15" ht="27.75" customHeight="1">
      <c r="A805" s="329"/>
      <c r="B805" s="336"/>
      <c r="C805" s="337"/>
      <c r="D805" s="338"/>
      <c r="E805" s="329"/>
      <c r="F805" s="89">
        <v>2016</v>
      </c>
      <c r="G805" s="3">
        <f>G763+G769+G799</f>
        <v>12031.3</v>
      </c>
      <c r="H805" s="3">
        <f t="shared" si="277"/>
        <v>20067.5</v>
      </c>
      <c r="I805" s="3">
        <f t="shared" si="277"/>
        <v>570</v>
      </c>
      <c r="J805" s="3">
        <f t="shared" si="277"/>
        <v>4749.8999999999996</v>
      </c>
      <c r="K805" s="3">
        <f t="shared" si="277"/>
        <v>11461.3</v>
      </c>
      <c r="L805" s="3">
        <f t="shared" si="277"/>
        <v>15317.6</v>
      </c>
      <c r="M805" s="3">
        <f t="shared" si="277"/>
        <v>0</v>
      </c>
      <c r="N805" s="3">
        <f t="shared" si="277"/>
        <v>0</v>
      </c>
      <c r="O805" s="3"/>
    </row>
    <row r="806" spans="1:15" ht="26.25" customHeight="1">
      <c r="A806" s="323"/>
      <c r="B806" s="339"/>
      <c r="C806" s="340"/>
      <c r="D806" s="341"/>
      <c r="E806" s="323"/>
      <c r="F806" s="89">
        <v>2017</v>
      </c>
      <c r="G806" s="3">
        <f>G764+G770+G800</f>
        <v>12291.3</v>
      </c>
      <c r="H806" s="3">
        <f t="shared" si="277"/>
        <v>14769.05</v>
      </c>
      <c r="I806" s="3">
        <f t="shared" si="277"/>
        <v>580</v>
      </c>
      <c r="J806" s="3">
        <f t="shared" si="277"/>
        <v>0</v>
      </c>
      <c r="K806" s="3">
        <f t="shared" si="277"/>
        <v>11711.3</v>
      </c>
      <c r="L806" s="3">
        <f t="shared" si="277"/>
        <v>14769.05</v>
      </c>
      <c r="M806" s="3">
        <f t="shared" si="277"/>
        <v>0</v>
      </c>
      <c r="N806" s="3">
        <f t="shared" si="277"/>
        <v>0</v>
      </c>
      <c r="O806" s="3"/>
    </row>
    <row r="807" spans="1:15" ht="36.75" customHeight="1">
      <c r="A807" s="367" t="s">
        <v>96</v>
      </c>
      <c r="B807" s="368"/>
      <c r="C807" s="368"/>
      <c r="D807" s="368"/>
      <c r="E807" s="368"/>
      <c r="F807" s="368"/>
      <c r="G807" s="368"/>
      <c r="H807" s="368"/>
      <c r="I807" s="368"/>
      <c r="J807" s="368"/>
      <c r="K807" s="368"/>
      <c r="L807" s="368"/>
      <c r="M807" s="368"/>
      <c r="N807" s="368"/>
      <c r="O807" s="368"/>
    </row>
    <row r="808" spans="1:15" ht="33.75" customHeight="1">
      <c r="A808" s="327" t="s">
        <v>14</v>
      </c>
      <c r="B808" s="330" t="s">
        <v>15</v>
      </c>
      <c r="C808" s="331"/>
      <c r="D808" s="332"/>
      <c r="E808" s="327"/>
      <c r="F808" s="89" t="s">
        <v>323</v>
      </c>
      <c r="G808" s="3">
        <f>SUM(G809:G813)</f>
        <v>35122</v>
      </c>
      <c r="H808" s="3">
        <f t="shared" ref="H808:N808" si="278">SUM(H809:H813)</f>
        <v>11112.4</v>
      </c>
      <c r="I808" s="3">
        <f t="shared" si="278"/>
        <v>21214</v>
      </c>
      <c r="J808" s="3">
        <f t="shared" si="278"/>
        <v>6698.4</v>
      </c>
      <c r="K808" s="3">
        <f t="shared" si="278"/>
        <v>2900</v>
      </c>
      <c r="L808" s="3">
        <f t="shared" si="278"/>
        <v>0</v>
      </c>
      <c r="M808" s="3">
        <f t="shared" si="278"/>
        <v>11008</v>
      </c>
      <c r="N808" s="3">
        <f t="shared" si="278"/>
        <v>4414</v>
      </c>
      <c r="O808" s="3"/>
    </row>
    <row r="809" spans="1:15" ht="119.25" customHeight="1">
      <c r="A809" s="328"/>
      <c r="B809" s="333"/>
      <c r="C809" s="334"/>
      <c r="D809" s="335"/>
      <c r="E809" s="328"/>
      <c r="F809" s="89">
        <v>2013</v>
      </c>
      <c r="G809" s="79">
        <f t="shared" ref="G809:H813" si="279">I809+K809+M809</f>
        <v>6200</v>
      </c>
      <c r="H809" s="79">
        <f t="shared" si="279"/>
        <v>6755</v>
      </c>
      <c r="I809" s="3">
        <v>3542</v>
      </c>
      <c r="J809" s="3">
        <v>3435</v>
      </c>
      <c r="K809" s="3">
        <v>0</v>
      </c>
      <c r="L809" s="3">
        <v>0</v>
      </c>
      <c r="M809" s="3">
        <v>2658</v>
      </c>
      <c r="N809" s="3">
        <v>3320</v>
      </c>
      <c r="O809" s="11" t="s">
        <v>363</v>
      </c>
    </row>
    <row r="810" spans="1:15" ht="207" customHeight="1">
      <c r="A810" s="328"/>
      <c r="B810" s="333"/>
      <c r="C810" s="334"/>
      <c r="D810" s="335"/>
      <c r="E810" s="328"/>
      <c r="F810" s="89">
        <v>2014</v>
      </c>
      <c r="G810" s="79">
        <f t="shared" si="279"/>
        <v>6743</v>
      </c>
      <c r="H810" s="79">
        <f t="shared" si="279"/>
        <v>989</v>
      </c>
      <c r="I810" s="3">
        <v>4043</v>
      </c>
      <c r="J810" s="3">
        <v>543</v>
      </c>
      <c r="K810" s="3">
        <v>0</v>
      </c>
      <c r="L810" s="3">
        <v>0</v>
      </c>
      <c r="M810" s="3">
        <v>2700</v>
      </c>
      <c r="N810" s="3">
        <v>446</v>
      </c>
      <c r="O810" s="11" t="s">
        <v>1131</v>
      </c>
    </row>
    <row r="811" spans="1:15" ht="164.25" customHeight="1">
      <c r="A811" s="329"/>
      <c r="B811" s="336"/>
      <c r="C811" s="337"/>
      <c r="D811" s="338"/>
      <c r="E811" s="329"/>
      <c r="F811" s="89">
        <v>2015</v>
      </c>
      <c r="G811" s="79">
        <f t="shared" si="279"/>
        <v>7093</v>
      </c>
      <c r="H811" s="79">
        <f t="shared" si="279"/>
        <v>1211</v>
      </c>
      <c r="I811" s="3">
        <v>4293</v>
      </c>
      <c r="J811" s="3">
        <v>563</v>
      </c>
      <c r="K811" s="3">
        <v>0</v>
      </c>
      <c r="L811" s="44">
        <v>0</v>
      </c>
      <c r="M811" s="3">
        <v>2800</v>
      </c>
      <c r="N811" s="44">
        <v>648</v>
      </c>
      <c r="O811" s="11" t="s">
        <v>658</v>
      </c>
    </row>
    <row r="812" spans="1:15" ht="184.5" customHeight="1">
      <c r="A812" s="329"/>
      <c r="B812" s="336"/>
      <c r="C812" s="337"/>
      <c r="D812" s="338"/>
      <c r="E812" s="329"/>
      <c r="F812" s="89">
        <v>2016</v>
      </c>
      <c r="G812" s="79">
        <f t="shared" si="279"/>
        <v>7393</v>
      </c>
      <c r="H812" s="79">
        <f t="shared" si="279"/>
        <v>0</v>
      </c>
      <c r="I812" s="3">
        <v>4543</v>
      </c>
      <c r="J812" s="3">
        <v>0</v>
      </c>
      <c r="K812" s="3">
        <v>0</v>
      </c>
      <c r="L812" s="3">
        <v>0</v>
      </c>
      <c r="M812" s="3">
        <v>2850</v>
      </c>
      <c r="N812" s="44">
        <v>0</v>
      </c>
      <c r="O812" s="11" t="s">
        <v>1116</v>
      </c>
    </row>
    <row r="813" spans="1:15" ht="129" customHeight="1">
      <c r="A813" s="323"/>
      <c r="B813" s="339"/>
      <c r="C813" s="340"/>
      <c r="D813" s="341"/>
      <c r="E813" s="323"/>
      <c r="F813" s="89">
        <v>2017</v>
      </c>
      <c r="G813" s="260">
        <f t="shared" si="279"/>
        <v>7693</v>
      </c>
      <c r="H813" s="79">
        <f t="shared" si="279"/>
        <v>2157.4</v>
      </c>
      <c r="I813" s="3">
        <v>4793</v>
      </c>
      <c r="J813" s="3">
        <v>2157.4</v>
      </c>
      <c r="K813" s="3">
        <v>2900</v>
      </c>
      <c r="L813" s="3">
        <v>0</v>
      </c>
      <c r="M813" s="3">
        <v>0</v>
      </c>
      <c r="N813" s="3">
        <v>0</v>
      </c>
      <c r="O813" s="11" t="s">
        <v>1249</v>
      </c>
    </row>
    <row r="814" spans="1:15" ht="33" customHeight="1">
      <c r="A814" s="327" t="s">
        <v>16</v>
      </c>
      <c r="B814" s="330" t="s">
        <v>17</v>
      </c>
      <c r="C814" s="331"/>
      <c r="D814" s="332"/>
      <c r="E814" s="327"/>
      <c r="F814" s="89" t="s">
        <v>323</v>
      </c>
      <c r="G814" s="3">
        <f>SUM(G815:G819)</f>
        <v>22650</v>
      </c>
      <c r="H814" s="3">
        <f t="shared" ref="H814:N814" si="280">SUM(H815:H819)</f>
        <v>3729</v>
      </c>
      <c r="I814" s="3">
        <f t="shared" si="280"/>
        <v>3397</v>
      </c>
      <c r="J814" s="3">
        <f t="shared" si="280"/>
        <v>766</v>
      </c>
      <c r="K814" s="3">
        <f t="shared" si="280"/>
        <v>3927</v>
      </c>
      <c r="L814" s="3">
        <f t="shared" si="280"/>
        <v>0</v>
      </c>
      <c r="M814" s="3">
        <f t="shared" si="280"/>
        <v>15326</v>
      </c>
      <c r="N814" s="3">
        <f t="shared" si="280"/>
        <v>2963</v>
      </c>
      <c r="O814" s="3"/>
    </row>
    <row r="815" spans="1:15" ht="170.25" customHeight="1">
      <c r="A815" s="328"/>
      <c r="B815" s="333"/>
      <c r="C815" s="334"/>
      <c r="D815" s="335"/>
      <c r="E815" s="328"/>
      <c r="F815" s="89">
        <v>2013</v>
      </c>
      <c r="G815" s="79">
        <f t="shared" ref="G815:H819" si="281">I815+K815+M815</f>
        <v>4350</v>
      </c>
      <c r="H815" s="79">
        <f t="shared" si="281"/>
        <v>921</v>
      </c>
      <c r="I815" s="3">
        <v>652</v>
      </c>
      <c r="J815" s="3">
        <v>113</v>
      </c>
      <c r="K815" s="3">
        <v>0</v>
      </c>
      <c r="L815" s="3">
        <v>0</v>
      </c>
      <c r="M815" s="3">
        <v>3698</v>
      </c>
      <c r="N815" s="3">
        <v>808</v>
      </c>
      <c r="O815" s="11" t="s">
        <v>380</v>
      </c>
    </row>
    <row r="816" spans="1:15" ht="68.25" customHeight="1">
      <c r="A816" s="328"/>
      <c r="B816" s="333"/>
      <c r="C816" s="334"/>
      <c r="D816" s="335"/>
      <c r="E816" s="328"/>
      <c r="F816" s="89">
        <v>2014</v>
      </c>
      <c r="G816" s="79">
        <f t="shared" si="281"/>
        <v>4500</v>
      </c>
      <c r="H816" s="79">
        <f t="shared" si="281"/>
        <v>235</v>
      </c>
      <c r="I816" s="3">
        <v>675</v>
      </c>
      <c r="J816" s="3">
        <v>58</v>
      </c>
      <c r="K816" s="3">
        <v>0</v>
      </c>
      <c r="L816" s="3">
        <v>0</v>
      </c>
      <c r="M816" s="3">
        <v>3825</v>
      </c>
      <c r="N816" s="3">
        <v>177</v>
      </c>
      <c r="O816" s="11" t="s">
        <v>381</v>
      </c>
    </row>
    <row r="817" spans="1:15" ht="168" customHeight="1">
      <c r="A817" s="329"/>
      <c r="B817" s="336"/>
      <c r="C817" s="337"/>
      <c r="D817" s="338"/>
      <c r="E817" s="329"/>
      <c r="F817" s="89">
        <v>2015</v>
      </c>
      <c r="G817" s="79">
        <f t="shared" si="281"/>
        <v>4580</v>
      </c>
      <c r="H817" s="79">
        <f t="shared" si="281"/>
        <v>1851</v>
      </c>
      <c r="I817" s="3">
        <v>687</v>
      </c>
      <c r="J817" s="3">
        <v>413</v>
      </c>
      <c r="K817" s="3">
        <v>0</v>
      </c>
      <c r="L817" s="3">
        <v>0</v>
      </c>
      <c r="M817" s="3">
        <v>3893</v>
      </c>
      <c r="N817" s="3">
        <v>1438</v>
      </c>
      <c r="O817" s="11" t="s">
        <v>653</v>
      </c>
    </row>
    <row r="818" spans="1:15" ht="108" customHeight="1">
      <c r="A818" s="329"/>
      <c r="B818" s="336"/>
      <c r="C818" s="337"/>
      <c r="D818" s="338"/>
      <c r="E818" s="329"/>
      <c r="F818" s="89">
        <v>2016</v>
      </c>
      <c r="G818" s="79">
        <f t="shared" si="281"/>
        <v>4600</v>
      </c>
      <c r="H818" s="79">
        <f t="shared" si="281"/>
        <v>686</v>
      </c>
      <c r="I818" s="3">
        <v>690</v>
      </c>
      <c r="J818" s="3">
        <v>146</v>
      </c>
      <c r="K818" s="3">
        <v>0</v>
      </c>
      <c r="L818" s="3"/>
      <c r="M818" s="3">
        <v>3910</v>
      </c>
      <c r="N818" s="3">
        <v>540</v>
      </c>
      <c r="O818" s="11" t="s">
        <v>1117</v>
      </c>
    </row>
    <row r="819" spans="1:15" ht="195" customHeight="1">
      <c r="A819" s="323"/>
      <c r="B819" s="339"/>
      <c r="C819" s="340"/>
      <c r="D819" s="341"/>
      <c r="E819" s="323"/>
      <c r="F819" s="89">
        <v>2017</v>
      </c>
      <c r="G819" s="260">
        <f t="shared" si="281"/>
        <v>4620</v>
      </c>
      <c r="H819" s="79">
        <f t="shared" si="281"/>
        <v>36</v>
      </c>
      <c r="I819" s="3">
        <v>693</v>
      </c>
      <c r="J819" s="3">
        <v>36</v>
      </c>
      <c r="K819" s="3">
        <v>3927</v>
      </c>
      <c r="L819" s="3">
        <v>0</v>
      </c>
      <c r="M819" s="3">
        <v>0</v>
      </c>
      <c r="N819" s="3">
        <v>0</v>
      </c>
      <c r="O819" s="11" t="s">
        <v>1250</v>
      </c>
    </row>
    <row r="820" spans="1:15" ht="37.5" customHeight="1">
      <c r="A820" s="327" t="s">
        <v>18</v>
      </c>
      <c r="B820" s="330" t="s">
        <v>19</v>
      </c>
      <c r="C820" s="331"/>
      <c r="D820" s="332"/>
      <c r="E820" s="322"/>
      <c r="F820" s="89" t="s">
        <v>323</v>
      </c>
      <c r="G820" s="3">
        <f>SUM(G821:G825)</f>
        <v>179660</v>
      </c>
      <c r="H820" s="3">
        <f t="shared" ref="H820:N820" si="282">SUM(H821:H825)</f>
        <v>104248</v>
      </c>
      <c r="I820" s="3">
        <f t="shared" si="282"/>
        <v>7128</v>
      </c>
      <c r="J820" s="3">
        <f t="shared" si="282"/>
        <v>26369</v>
      </c>
      <c r="K820" s="3">
        <f t="shared" si="282"/>
        <v>42700</v>
      </c>
      <c r="L820" s="3">
        <f t="shared" si="282"/>
        <v>21012</v>
      </c>
      <c r="M820" s="3">
        <f t="shared" si="282"/>
        <v>129832</v>
      </c>
      <c r="N820" s="3">
        <f t="shared" si="282"/>
        <v>56867</v>
      </c>
      <c r="O820" s="3"/>
    </row>
    <row r="821" spans="1:15" ht="192.75" customHeight="1">
      <c r="A821" s="328"/>
      <c r="B821" s="333"/>
      <c r="C821" s="334"/>
      <c r="D821" s="335"/>
      <c r="E821" s="353"/>
      <c r="F821" s="89">
        <v>2013</v>
      </c>
      <c r="G821" s="79">
        <f t="shared" ref="G821:H825" si="283">I821+K821+M821</f>
        <v>3750</v>
      </c>
      <c r="H821" s="79">
        <f t="shared" si="283"/>
        <v>1283</v>
      </c>
      <c r="I821" s="3">
        <v>1366</v>
      </c>
      <c r="J821" s="3">
        <v>223</v>
      </c>
      <c r="K821" s="3">
        <v>0</v>
      </c>
      <c r="L821" s="3">
        <v>0</v>
      </c>
      <c r="M821" s="3">
        <v>2384</v>
      </c>
      <c r="N821" s="3">
        <v>1060</v>
      </c>
      <c r="O821" s="11" t="s">
        <v>364</v>
      </c>
    </row>
    <row r="822" spans="1:15" ht="60" customHeight="1">
      <c r="A822" s="328"/>
      <c r="B822" s="333"/>
      <c r="C822" s="334"/>
      <c r="D822" s="335"/>
      <c r="E822" s="353"/>
      <c r="F822" s="89">
        <v>2014</v>
      </c>
      <c r="G822" s="79">
        <f t="shared" si="283"/>
        <v>43850</v>
      </c>
      <c r="H822" s="79">
        <f t="shared" si="283"/>
        <v>7500</v>
      </c>
      <c r="I822" s="3">
        <v>1400</v>
      </c>
      <c r="J822" s="3">
        <v>6844</v>
      </c>
      <c r="K822" s="3">
        <v>0</v>
      </c>
      <c r="L822" s="3">
        <v>0</v>
      </c>
      <c r="M822" s="3">
        <v>42450</v>
      </c>
      <c r="N822" s="3">
        <v>656</v>
      </c>
      <c r="O822" s="11" t="s">
        <v>446</v>
      </c>
    </row>
    <row r="823" spans="1:15" ht="216" customHeight="1">
      <c r="A823" s="329"/>
      <c r="B823" s="336"/>
      <c r="C823" s="337"/>
      <c r="D823" s="338"/>
      <c r="E823" s="329"/>
      <c r="F823" s="89">
        <v>2015</v>
      </c>
      <c r="G823" s="79">
        <f t="shared" si="283"/>
        <v>43900</v>
      </c>
      <c r="H823" s="79">
        <f t="shared" si="283"/>
        <v>30621</v>
      </c>
      <c r="I823" s="3">
        <v>1412</v>
      </c>
      <c r="J823" s="3">
        <v>6838</v>
      </c>
      <c r="K823" s="3">
        <v>0</v>
      </c>
      <c r="L823" s="3">
        <v>0</v>
      </c>
      <c r="M823" s="3">
        <v>42488</v>
      </c>
      <c r="N823" s="3">
        <v>23783</v>
      </c>
      <c r="O823" s="11" t="s">
        <v>654</v>
      </c>
    </row>
    <row r="824" spans="1:15" ht="361.5" customHeight="1">
      <c r="A824" s="329"/>
      <c r="B824" s="336"/>
      <c r="C824" s="337"/>
      <c r="D824" s="338"/>
      <c r="E824" s="329"/>
      <c r="F824" s="89">
        <v>2016</v>
      </c>
      <c r="G824" s="79">
        <f t="shared" si="283"/>
        <v>43960</v>
      </c>
      <c r="H824" s="79">
        <f t="shared" si="283"/>
        <v>39780</v>
      </c>
      <c r="I824" s="3">
        <v>1450</v>
      </c>
      <c r="J824" s="3">
        <v>8412</v>
      </c>
      <c r="K824" s="3">
        <v>0</v>
      </c>
      <c r="L824" s="3">
        <v>0</v>
      </c>
      <c r="M824" s="3">
        <v>42510</v>
      </c>
      <c r="N824" s="3">
        <v>31368</v>
      </c>
      <c r="O824" s="11" t="s">
        <v>1118</v>
      </c>
    </row>
    <row r="825" spans="1:15" ht="316.5" customHeight="1">
      <c r="A825" s="323"/>
      <c r="B825" s="339"/>
      <c r="C825" s="340"/>
      <c r="D825" s="341"/>
      <c r="E825" s="323"/>
      <c r="F825" s="89">
        <v>2017</v>
      </c>
      <c r="G825" s="260">
        <f t="shared" si="283"/>
        <v>44200</v>
      </c>
      <c r="H825" s="79">
        <f t="shared" si="283"/>
        <v>25064</v>
      </c>
      <c r="I825" s="3">
        <v>1500</v>
      </c>
      <c r="J825" s="3">
        <v>4052</v>
      </c>
      <c r="K825" s="3">
        <v>42700</v>
      </c>
      <c r="L825" s="3">
        <v>21012</v>
      </c>
      <c r="M825" s="3">
        <v>0</v>
      </c>
      <c r="N825" s="3">
        <v>0</v>
      </c>
      <c r="O825" s="11" t="s">
        <v>1251</v>
      </c>
    </row>
    <row r="826" spans="1:15" ht="35.25" customHeight="1">
      <c r="A826" s="327" t="s">
        <v>20</v>
      </c>
      <c r="B826" s="330" t="s">
        <v>21</v>
      </c>
      <c r="C826" s="331"/>
      <c r="D826" s="332"/>
      <c r="E826" s="327"/>
      <c r="F826" s="89" t="s">
        <v>323</v>
      </c>
      <c r="G826" s="3">
        <f>SUM(G827:G831)</f>
        <v>70404.2</v>
      </c>
      <c r="H826" s="3">
        <f t="shared" ref="H826:N826" si="284">SUM(H827:H831)</f>
        <v>72483.3</v>
      </c>
      <c r="I826" s="3">
        <f t="shared" si="284"/>
        <v>70404.2</v>
      </c>
      <c r="J826" s="3">
        <f t="shared" si="284"/>
        <v>70814</v>
      </c>
      <c r="K826" s="3">
        <f t="shared" si="284"/>
        <v>0</v>
      </c>
      <c r="L826" s="3">
        <f t="shared" si="284"/>
        <v>0</v>
      </c>
      <c r="M826" s="3">
        <f t="shared" si="284"/>
        <v>0</v>
      </c>
      <c r="N826" s="3">
        <f t="shared" si="284"/>
        <v>1669.3</v>
      </c>
      <c r="O826" s="3"/>
    </row>
    <row r="827" spans="1:15" ht="132" customHeight="1">
      <c r="A827" s="328"/>
      <c r="B827" s="333"/>
      <c r="C827" s="334"/>
      <c r="D827" s="335"/>
      <c r="E827" s="328"/>
      <c r="F827" s="89">
        <v>2013</v>
      </c>
      <c r="G827" s="79">
        <f t="shared" ref="G827:H831" si="285">I827+K827+M827</f>
        <v>11304.2</v>
      </c>
      <c r="H827" s="79">
        <f t="shared" si="285"/>
        <v>12977</v>
      </c>
      <c r="I827" s="3">
        <v>11304.2</v>
      </c>
      <c r="J827" s="3">
        <v>11915</v>
      </c>
      <c r="K827" s="3">
        <v>0</v>
      </c>
      <c r="L827" s="3">
        <v>0</v>
      </c>
      <c r="M827" s="3"/>
      <c r="N827" s="3">
        <v>1062</v>
      </c>
      <c r="O827" s="11" t="s">
        <v>365</v>
      </c>
    </row>
    <row r="828" spans="1:15" ht="171.75" customHeight="1">
      <c r="A828" s="328"/>
      <c r="B828" s="333"/>
      <c r="C828" s="334"/>
      <c r="D828" s="335"/>
      <c r="E828" s="328"/>
      <c r="F828" s="89">
        <v>2014</v>
      </c>
      <c r="G828" s="79">
        <f t="shared" si="285"/>
        <v>13600</v>
      </c>
      <c r="H828" s="79">
        <f t="shared" si="285"/>
        <v>9164.2999999999993</v>
      </c>
      <c r="I828" s="3">
        <v>13600</v>
      </c>
      <c r="J828" s="3">
        <v>8557</v>
      </c>
      <c r="K828" s="3">
        <v>0</v>
      </c>
      <c r="L828" s="3">
        <v>0</v>
      </c>
      <c r="M828" s="3">
        <v>0</v>
      </c>
      <c r="N828" s="3">
        <v>607.29999999999995</v>
      </c>
      <c r="O828" s="10" t="s">
        <v>447</v>
      </c>
    </row>
    <row r="829" spans="1:15" ht="172.5" customHeight="1">
      <c r="A829" s="329"/>
      <c r="B829" s="336"/>
      <c r="C829" s="337"/>
      <c r="D829" s="338"/>
      <c r="E829" s="329"/>
      <c r="F829" s="89">
        <v>2015</v>
      </c>
      <c r="G829" s="79">
        <f t="shared" si="285"/>
        <v>14200</v>
      </c>
      <c r="H829" s="79">
        <f t="shared" si="285"/>
        <v>9134</v>
      </c>
      <c r="I829" s="3">
        <v>14200</v>
      </c>
      <c r="J829" s="3">
        <v>9134</v>
      </c>
      <c r="K829" s="3">
        <v>0</v>
      </c>
      <c r="L829" s="3">
        <v>0</v>
      </c>
      <c r="M829" s="3">
        <v>0</v>
      </c>
      <c r="N829" s="3">
        <v>0</v>
      </c>
      <c r="O829" s="10" t="s">
        <v>655</v>
      </c>
    </row>
    <row r="830" spans="1:15" ht="336" customHeight="1">
      <c r="A830" s="329"/>
      <c r="B830" s="336"/>
      <c r="C830" s="337"/>
      <c r="D830" s="338"/>
      <c r="E830" s="329"/>
      <c r="F830" s="89">
        <v>2016</v>
      </c>
      <c r="G830" s="79">
        <f t="shared" si="285"/>
        <v>15100</v>
      </c>
      <c r="H830" s="79">
        <f t="shared" si="285"/>
        <v>25510</v>
      </c>
      <c r="I830" s="3">
        <v>15100</v>
      </c>
      <c r="J830" s="3">
        <v>25510</v>
      </c>
      <c r="K830" s="3">
        <v>0</v>
      </c>
      <c r="L830" s="3">
        <v>0</v>
      </c>
      <c r="M830" s="3">
        <v>0</v>
      </c>
      <c r="N830" s="3">
        <v>0</v>
      </c>
      <c r="O830" s="11" t="s">
        <v>1119</v>
      </c>
    </row>
    <row r="831" spans="1:15" ht="170.25" customHeight="1">
      <c r="A831" s="323"/>
      <c r="B831" s="339"/>
      <c r="C831" s="340"/>
      <c r="D831" s="341"/>
      <c r="E831" s="323"/>
      <c r="F831" s="89">
        <v>2017</v>
      </c>
      <c r="G831" s="260">
        <f t="shared" si="285"/>
        <v>16200</v>
      </c>
      <c r="H831" s="79">
        <f t="shared" si="285"/>
        <v>15698</v>
      </c>
      <c r="I831" s="3">
        <v>16200</v>
      </c>
      <c r="J831" s="3">
        <v>15698</v>
      </c>
      <c r="K831" s="3">
        <v>0</v>
      </c>
      <c r="L831" s="3">
        <v>0</v>
      </c>
      <c r="M831" s="3">
        <v>0</v>
      </c>
      <c r="N831" s="3">
        <v>0</v>
      </c>
      <c r="O831" s="11" t="s">
        <v>1252</v>
      </c>
    </row>
    <row r="832" spans="1:15" ht="29.25" customHeight="1">
      <c r="A832" s="398"/>
      <c r="B832" s="330" t="s">
        <v>97</v>
      </c>
      <c r="C832" s="380"/>
      <c r="D832" s="381"/>
      <c r="E832" s="398"/>
      <c r="F832" s="89" t="s">
        <v>323</v>
      </c>
      <c r="G832" s="3">
        <f>SUM(G833:G837)</f>
        <v>307836.2</v>
      </c>
      <c r="H832" s="3">
        <f t="shared" ref="H832:N832" si="286">SUM(H833:H837)</f>
        <v>191572.69999999998</v>
      </c>
      <c r="I832" s="3">
        <f t="shared" si="286"/>
        <v>102143.2</v>
      </c>
      <c r="J832" s="3">
        <f t="shared" si="286"/>
        <v>104647.4</v>
      </c>
      <c r="K832" s="3">
        <f t="shared" si="286"/>
        <v>49527</v>
      </c>
      <c r="L832" s="3">
        <f t="shared" si="286"/>
        <v>21012</v>
      </c>
      <c r="M832" s="3">
        <f t="shared" si="286"/>
        <v>156166</v>
      </c>
      <c r="N832" s="3">
        <f t="shared" si="286"/>
        <v>65913.3</v>
      </c>
      <c r="O832" s="3"/>
    </row>
    <row r="833" spans="1:15" ht="24" customHeight="1">
      <c r="A833" s="329"/>
      <c r="B833" s="336"/>
      <c r="C833" s="337"/>
      <c r="D833" s="338"/>
      <c r="E833" s="329"/>
      <c r="F833" s="89">
        <v>2013</v>
      </c>
      <c r="G833" s="3">
        <f t="shared" ref="G833:N837" si="287">G809+G815+G821+G827</f>
        <v>25604.2</v>
      </c>
      <c r="H833" s="3">
        <f t="shared" si="287"/>
        <v>21936</v>
      </c>
      <c r="I833" s="3">
        <f t="shared" si="287"/>
        <v>16864.2</v>
      </c>
      <c r="J833" s="3">
        <f t="shared" si="287"/>
        <v>15686</v>
      </c>
      <c r="K833" s="3">
        <f t="shared" si="287"/>
        <v>0</v>
      </c>
      <c r="L833" s="3">
        <f t="shared" si="287"/>
        <v>0</v>
      </c>
      <c r="M833" s="3">
        <f t="shared" si="287"/>
        <v>8740</v>
      </c>
      <c r="N833" s="3">
        <f t="shared" si="287"/>
        <v>6250</v>
      </c>
      <c r="O833" s="3"/>
    </row>
    <row r="834" spans="1:15" ht="23.25" customHeight="1">
      <c r="A834" s="329"/>
      <c r="B834" s="336"/>
      <c r="C834" s="337"/>
      <c r="D834" s="338"/>
      <c r="E834" s="329"/>
      <c r="F834" s="89">
        <v>2014</v>
      </c>
      <c r="G834" s="3">
        <f t="shared" si="287"/>
        <v>68693</v>
      </c>
      <c r="H834" s="3">
        <f t="shared" si="287"/>
        <v>17888.3</v>
      </c>
      <c r="I834" s="3">
        <f t="shared" si="287"/>
        <v>19718</v>
      </c>
      <c r="J834" s="3">
        <f t="shared" si="287"/>
        <v>16002</v>
      </c>
      <c r="K834" s="3">
        <f t="shared" si="287"/>
        <v>0</v>
      </c>
      <c r="L834" s="3">
        <f t="shared" si="287"/>
        <v>0</v>
      </c>
      <c r="M834" s="3">
        <f t="shared" si="287"/>
        <v>48975</v>
      </c>
      <c r="N834" s="3">
        <f t="shared" si="287"/>
        <v>1886.3</v>
      </c>
      <c r="O834" s="3"/>
    </row>
    <row r="835" spans="1:15" ht="25.5" customHeight="1">
      <c r="A835" s="329"/>
      <c r="B835" s="336"/>
      <c r="C835" s="337"/>
      <c r="D835" s="338"/>
      <c r="E835" s="329"/>
      <c r="F835" s="89">
        <v>2015</v>
      </c>
      <c r="G835" s="3">
        <f t="shared" si="287"/>
        <v>69773</v>
      </c>
      <c r="H835" s="3">
        <f t="shared" si="287"/>
        <v>42817</v>
      </c>
      <c r="I835" s="3">
        <f t="shared" si="287"/>
        <v>20592</v>
      </c>
      <c r="J835" s="3">
        <f t="shared" si="287"/>
        <v>16948</v>
      </c>
      <c r="K835" s="3">
        <f t="shared" si="287"/>
        <v>0</v>
      </c>
      <c r="L835" s="3">
        <f t="shared" si="287"/>
        <v>0</v>
      </c>
      <c r="M835" s="3">
        <f t="shared" si="287"/>
        <v>49181</v>
      </c>
      <c r="N835" s="3">
        <f t="shared" si="287"/>
        <v>25869</v>
      </c>
      <c r="O835" s="3"/>
    </row>
    <row r="836" spans="1:15" ht="23.25" customHeight="1">
      <c r="A836" s="329"/>
      <c r="B836" s="336"/>
      <c r="C836" s="337"/>
      <c r="D836" s="338"/>
      <c r="E836" s="329"/>
      <c r="F836" s="89">
        <v>2016</v>
      </c>
      <c r="G836" s="3">
        <f t="shared" si="287"/>
        <v>71053</v>
      </c>
      <c r="H836" s="3">
        <f t="shared" si="287"/>
        <v>65976</v>
      </c>
      <c r="I836" s="3">
        <f t="shared" si="287"/>
        <v>21783</v>
      </c>
      <c r="J836" s="3">
        <f t="shared" si="287"/>
        <v>34068</v>
      </c>
      <c r="K836" s="3">
        <f t="shared" si="287"/>
        <v>0</v>
      </c>
      <c r="L836" s="3">
        <f t="shared" si="287"/>
        <v>0</v>
      </c>
      <c r="M836" s="3">
        <f t="shared" si="287"/>
        <v>49270</v>
      </c>
      <c r="N836" s="3">
        <f t="shared" si="287"/>
        <v>31908</v>
      </c>
      <c r="O836" s="3"/>
    </row>
    <row r="837" spans="1:15" ht="24.75" customHeight="1">
      <c r="A837" s="323"/>
      <c r="B837" s="339"/>
      <c r="C837" s="340"/>
      <c r="D837" s="341"/>
      <c r="E837" s="323"/>
      <c r="F837" s="89">
        <v>2017</v>
      </c>
      <c r="G837" s="3">
        <f t="shared" si="287"/>
        <v>72713</v>
      </c>
      <c r="H837" s="3">
        <f t="shared" si="287"/>
        <v>42955.4</v>
      </c>
      <c r="I837" s="3">
        <f t="shared" si="287"/>
        <v>23186</v>
      </c>
      <c r="J837" s="3">
        <f t="shared" si="287"/>
        <v>21943.4</v>
      </c>
      <c r="K837" s="3">
        <f t="shared" si="287"/>
        <v>49527</v>
      </c>
      <c r="L837" s="3">
        <f t="shared" si="287"/>
        <v>21012</v>
      </c>
      <c r="M837" s="3">
        <f t="shared" si="287"/>
        <v>0</v>
      </c>
      <c r="N837" s="3">
        <f t="shared" si="287"/>
        <v>0</v>
      </c>
      <c r="O837" s="3"/>
    </row>
    <row r="838" spans="1:15" ht="45.75" customHeight="1">
      <c r="A838" s="325" t="s">
        <v>22</v>
      </c>
      <c r="B838" s="326"/>
      <c r="C838" s="326"/>
      <c r="D838" s="326"/>
      <c r="E838" s="326"/>
      <c r="F838" s="326"/>
      <c r="G838" s="326"/>
      <c r="H838" s="326"/>
      <c r="I838" s="326"/>
      <c r="J838" s="326"/>
      <c r="K838" s="326"/>
      <c r="L838" s="326"/>
      <c r="M838" s="326"/>
      <c r="N838" s="326"/>
      <c r="O838" s="326"/>
    </row>
    <row r="839" spans="1:15" ht="41.25" customHeight="1">
      <c r="A839" s="327" t="s">
        <v>23</v>
      </c>
      <c r="B839" s="330" t="s">
        <v>24</v>
      </c>
      <c r="C839" s="331"/>
      <c r="D839" s="332"/>
      <c r="E839" s="327" t="s">
        <v>151</v>
      </c>
      <c r="F839" s="89" t="s">
        <v>323</v>
      </c>
      <c r="G839" s="3">
        <f>SUM(G840:G844)</f>
        <v>4109386.5</v>
      </c>
      <c r="H839" s="3">
        <f t="shared" ref="H839:N839" si="288">SUM(H840:H844)</f>
        <v>3773838</v>
      </c>
      <c r="I839" s="3">
        <f t="shared" si="288"/>
        <v>0</v>
      </c>
      <c r="J839" s="3">
        <f t="shared" si="288"/>
        <v>0</v>
      </c>
      <c r="K839" s="3">
        <f t="shared" si="288"/>
        <v>0</v>
      </c>
      <c r="L839" s="3">
        <f t="shared" si="288"/>
        <v>0</v>
      </c>
      <c r="M839" s="3">
        <f t="shared" si="288"/>
        <v>4109386.5</v>
      </c>
      <c r="N839" s="3">
        <f t="shared" si="288"/>
        <v>3773838</v>
      </c>
      <c r="O839" s="3"/>
    </row>
    <row r="840" spans="1:15" ht="41.25" customHeight="1">
      <c r="A840" s="328"/>
      <c r="B840" s="333"/>
      <c r="C840" s="334"/>
      <c r="D840" s="335"/>
      <c r="E840" s="328"/>
      <c r="F840" s="89">
        <v>2013</v>
      </c>
      <c r="G840" s="3">
        <f t="shared" ref="G840:N842" si="289">G846+G852+G858</f>
        <v>927736.5</v>
      </c>
      <c r="H840" s="3">
        <f t="shared" si="289"/>
        <v>162000</v>
      </c>
      <c r="I840" s="3">
        <f t="shared" si="289"/>
        <v>0</v>
      </c>
      <c r="J840" s="3">
        <f t="shared" si="289"/>
        <v>0</v>
      </c>
      <c r="K840" s="3">
        <f t="shared" si="289"/>
        <v>0</v>
      </c>
      <c r="L840" s="3">
        <f t="shared" si="289"/>
        <v>0</v>
      </c>
      <c r="M840" s="3">
        <f t="shared" si="289"/>
        <v>927736.5</v>
      </c>
      <c r="N840" s="3">
        <f t="shared" si="289"/>
        <v>162000</v>
      </c>
      <c r="O840" s="3"/>
    </row>
    <row r="841" spans="1:15" ht="41.25" customHeight="1">
      <c r="A841" s="328"/>
      <c r="B841" s="333"/>
      <c r="C841" s="334"/>
      <c r="D841" s="335"/>
      <c r="E841" s="328"/>
      <c r="F841" s="89">
        <v>2014</v>
      </c>
      <c r="G841" s="3">
        <f t="shared" si="289"/>
        <v>2721650</v>
      </c>
      <c r="H841" s="3">
        <f t="shared" si="289"/>
        <v>633000</v>
      </c>
      <c r="I841" s="3">
        <f t="shared" si="289"/>
        <v>0</v>
      </c>
      <c r="J841" s="3">
        <f t="shared" si="289"/>
        <v>0</v>
      </c>
      <c r="K841" s="3">
        <f t="shared" si="289"/>
        <v>0</v>
      </c>
      <c r="L841" s="3">
        <f t="shared" si="289"/>
        <v>0</v>
      </c>
      <c r="M841" s="3">
        <f t="shared" si="289"/>
        <v>2721650</v>
      </c>
      <c r="N841" s="3">
        <f t="shared" si="289"/>
        <v>633000</v>
      </c>
      <c r="O841" s="3"/>
    </row>
    <row r="842" spans="1:15" ht="41.25" customHeight="1">
      <c r="A842" s="329"/>
      <c r="B842" s="336"/>
      <c r="C842" s="337"/>
      <c r="D842" s="338"/>
      <c r="E842" s="329"/>
      <c r="F842" s="89">
        <v>2015</v>
      </c>
      <c r="G842" s="3">
        <f t="shared" si="289"/>
        <v>460000</v>
      </c>
      <c r="H842" s="3">
        <f t="shared" si="289"/>
        <v>411900</v>
      </c>
      <c r="I842" s="3">
        <f t="shared" si="289"/>
        <v>0</v>
      </c>
      <c r="J842" s="3">
        <f t="shared" si="289"/>
        <v>0</v>
      </c>
      <c r="K842" s="3">
        <f t="shared" si="289"/>
        <v>0</v>
      </c>
      <c r="L842" s="3">
        <f t="shared" si="289"/>
        <v>0</v>
      </c>
      <c r="M842" s="3">
        <f t="shared" si="289"/>
        <v>460000</v>
      </c>
      <c r="N842" s="3">
        <f t="shared" si="289"/>
        <v>411900</v>
      </c>
      <c r="O842" s="3"/>
    </row>
    <row r="843" spans="1:15" ht="41.25" customHeight="1">
      <c r="A843" s="329"/>
      <c r="B843" s="336"/>
      <c r="C843" s="337"/>
      <c r="D843" s="338"/>
      <c r="E843" s="329"/>
      <c r="F843" s="89">
        <v>2016</v>
      </c>
      <c r="G843" s="3">
        <f t="shared" ref="G843:N843" si="290">G850+G856+G862</f>
        <v>0</v>
      </c>
      <c r="H843" s="3">
        <f t="shared" si="290"/>
        <v>1283469</v>
      </c>
      <c r="I843" s="3">
        <f t="shared" si="290"/>
        <v>0</v>
      </c>
      <c r="J843" s="3">
        <f t="shared" si="290"/>
        <v>0</v>
      </c>
      <c r="K843" s="3">
        <f t="shared" si="290"/>
        <v>0</v>
      </c>
      <c r="L843" s="3">
        <f t="shared" si="290"/>
        <v>0</v>
      </c>
      <c r="M843" s="3">
        <f t="shared" si="290"/>
        <v>0</v>
      </c>
      <c r="N843" s="3">
        <f t="shared" si="290"/>
        <v>1283469</v>
      </c>
      <c r="O843" s="3"/>
    </row>
    <row r="844" spans="1:15" ht="41.25" customHeight="1">
      <c r="A844" s="323"/>
      <c r="B844" s="339"/>
      <c r="C844" s="340"/>
      <c r="D844" s="341"/>
      <c r="E844" s="323"/>
      <c r="F844" s="89">
        <v>2017</v>
      </c>
      <c r="G844" s="3">
        <f>G850+G856+G862</f>
        <v>0</v>
      </c>
      <c r="H844" s="3">
        <f t="shared" ref="H844:N844" si="291">H850+H856+H862</f>
        <v>1283469</v>
      </c>
      <c r="I844" s="3">
        <f t="shared" si="291"/>
        <v>0</v>
      </c>
      <c r="J844" s="3">
        <f t="shared" si="291"/>
        <v>0</v>
      </c>
      <c r="K844" s="3">
        <f t="shared" si="291"/>
        <v>0</v>
      </c>
      <c r="L844" s="3">
        <f t="shared" si="291"/>
        <v>0</v>
      </c>
      <c r="M844" s="3">
        <f t="shared" si="291"/>
        <v>0</v>
      </c>
      <c r="N844" s="3">
        <f t="shared" si="291"/>
        <v>1283469</v>
      </c>
      <c r="O844" s="3"/>
    </row>
    <row r="845" spans="1:15" ht="41.25" customHeight="1">
      <c r="A845" s="354" t="s">
        <v>98</v>
      </c>
      <c r="B845" s="347" t="s">
        <v>99</v>
      </c>
      <c r="C845" s="348"/>
      <c r="D845" s="349"/>
      <c r="E845" s="322" t="s">
        <v>294</v>
      </c>
      <c r="F845" s="157" t="s">
        <v>323</v>
      </c>
      <c r="G845" s="44">
        <f>SUM(G846:G850)</f>
        <v>906950</v>
      </c>
      <c r="H845" s="44">
        <f t="shared" ref="H845:N845" si="292">SUM(H846:H850)</f>
        <v>1001100</v>
      </c>
      <c r="I845" s="44">
        <f t="shared" si="292"/>
        <v>0</v>
      </c>
      <c r="J845" s="44">
        <f t="shared" si="292"/>
        <v>0</v>
      </c>
      <c r="K845" s="44">
        <f t="shared" si="292"/>
        <v>0</v>
      </c>
      <c r="L845" s="44">
        <f t="shared" si="292"/>
        <v>0</v>
      </c>
      <c r="M845" s="44">
        <f t="shared" si="292"/>
        <v>906950</v>
      </c>
      <c r="N845" s="44">
        <f t="shared" si="292"/>
        <v>1001100</v>
      </c>
      <c r="O845" s="44"/>
    </row>
    <row r="846" spans="1:15" ht="158.25" customHeight="1">
      <c r="A846" s="355"/>
      <c r="B846" s="350"/>
      <c r="C846" s="351"/>
      <c r="D846" s="352"/>
      <c r="E846" s="353"/>
      <c r="F846" s="157">
        <v>2013</v>
      </c>
      <c r="G846" s="167">
        <f t="shared" ref="G846:H850" si="293">I846+K846+M846</f>
        <v>444300</v>
      </c>
      <c r="H846" s="44">
        <f t="shared" si="293"/>
        <v>162000</v>
      </c>
      <c r="I846" s="167">
        <v>0</v>
      </c>
      <c r="J846" s="167">
        <v>0</v>
      </c>
      <c r="K846" s="167">
        <v>0</v>
      </c>
      <c r="L846" s="167">
        <v>0</v>
      </c>
      <c r="M846" s="167">
        <v>444300</v>
      </c>
      <c r="N846" s="167">
        <v>162000</v>
      </c>
      <c r="O846" s="11" t="s">
        <v>366</v>
      </c>
    </row>
    <row r="847" spans="1:15" ht="89.25" customHeight="1">
      <c r="A847" s="355"/>
      <c r="B847" s="350"/>
      <c r="C847" s="351"/>
      <c r="D847" s="352"/>
      <c r="E847" s="353"/>
      <c r="F847" s="157">
        <v>2014</v>
      </c>
      <c r="G847" s="167">
        <f t="shared" si="293"/>
        <v>462650</v>
      </c>
      <c r="H847" s="44">
        <f t="shared" si="293"/>
        <v>633000</v>
      </c>
      <c r="I847" s="44">
        <v>0</v>
      </c>
      <c r="J847" s="44">
        <v>0</v>
      </c>
      <c r="K847" s="44">
        <v>0</v>
      </c>
      <c r="L847" s="44">
        <v>0</v>
      </c>
      <c r="M847" s="44">
        <v>462650</v>
      </c>
      <c r="N847" s="44">
        <v>633000</v>
      </c>
      <c r="O847" s="10" t="s">
        <v>455</v>
      </c>
    </row>
    <row r="848" spans="1:15" ht="51.75" customHeight="1">
      <c r="A848" s="329"/>
      <c r="B848" s="336"/>
      <c r="C848" s="337"/>
      <c r="D848" s="338"/>
      <c r="E848" s="329"/>
      <c r="F848" s="157">
        <v>2015</v>
      </c>
      <c r="G848" s="167">
        <f t="shared" si="293"/>
        <v>0</v>
      </c>
      <c r="H848" s="44">
        <f t="shared" si="293"/>
        <v>206100</v>
      </c>
      <c r="I848" s="44">
        <v>0</v>
      </c>
      <c r="J848" s="44">
        <v>0</v>
      </c>
      <c r="K848" s="44">
        <v>0</v>
      </c>
      <c r="L848" s="44">
        <v>0</v>
      </c>
      <c r="M848" s="44">
        <v>0</v>
      </c>
      <c r="N848" s="44">
        <v>206100</v>
      </c>
      <c r="O848" s="10" t="s">
        <v>596</v>
      </c>
    </row>
    <row r="849" spans="1:15" ht="62.25" customHeight="1">
      <c r="A849" s="329"/>
      <c r="B849" s="336"/>
      <c r="C849" s="337"/>
      <c r="D849" s="338"/>
      <c r="E849" s="329"/>
      <c r="F849" s="157">
        <v>2016</v>
      </c>
      <c r="G849" s="167">
        <f t="shared" si="293"/>
        <v>0</v>
      </c>
      <c r="H849" s="44">
        <f t="shared" si="293"/>
        <v>0</v>
      </c>
      <c r="I849" s="44">
        <v>0</v>
      </c>
      <c r="J849" s="44">
        <v>0</v>
      </c>
      <c r="K849" s="44">
        <v>0</v>
      </c>
      <c r="L849" s="44">
        <v>0</v>
      </c>
      <c r="M849" s="44">
        <v>0</v>
      </c>
      <c r="N849" s="44">
        <v>0</v>
      </c>
      <c r="O849" s="10" t="s">
        <v>1100</v>
      </c>
    </row>
    <row r="850" spans="1:15" ht="60" customHeight="1">
      <c r="A850" s="323"/>
      <c r="B850" s="339"/>
      <c r="C850" s="340"/>
      <c r="D850" s="341"/>
      <c r="E850" s="323"/>
      <c r="F850" s="157">
        <v>2017</v>
      </c>
      <c r="G850" s="13">
        <f t="shared" si="293"/>
        <v>0</v>
      </c>
      <c r="H850" s="167">
        <f t="shared" si="293"/>
        <v>0</v>
      </c>
      <c r="I850" s="44">
        <v>0</v>
      </c>
      <c r="J850" s="44">
        <v>0</v>
      </c>
      <c r="K850" s="44">
        <v>0</v>
      </c>
      <c r="L850" s="44">
        <v>0</v>
      </c>
      <c r="M850" s="44">
        <v>0</v>
      </c>
      <c r="N850" s="44">
        <v>0</v>
      </c>
      <c r="O850" s="10" t="s">
        <v>1204</v>
      </c>
    </row>
    <row r="851" spans="1:15" ht="28.5" customHeight="1">
      <c r="A851" s="354" t="s">
        <v>100</v>
      </c>
      <c r="B851" s="347" t="s">
        <v>147</v>
      </c>
      <c r="C851" s="348"/>
      <c r="D851" s="349"/>
      <c r="E851" s="322" t="s">
        <v>101</v>
      </c>
      <c r="F851" s="157" t="s">
        <v>323</v>
      </c>
      <c r="G851" s="44">
        <f>SUM(G852:G856)</f>
        <v>3194000</v>
      </c>
      <c r="H851" s="44">
        <f t="shared" ref="H851:N851" si="294">SUM(H852:H856)</f>
        <v>1839269</v>
      </c>
      <c r="I851" s="44">
        <f t="shared" si="294"/>
        <v>0</v>
      </c>
      <c r="J851" s="44">
        <f t="shared" si="294"/>
        <v>0</v>
      </c>
      <c r="K851" s="44">
        <f t="shared" si="294"/>
        <v>0</v>
      </c>
      <c r="L851" s="44">
        <f t="shared" si="294"/>
        <v>0</v>
      </c>
      <c r="M851" s="44">
        <f t="shared" si="294"/>
        <v>3194000</v>
      </c>
      <c r="N851" s="44">
        <f t="shared" si="294"/>
        <v>1839269</v>
      </c>
      <c r="O851" s="44"/>
    </row>
    <row r="852" spans="1:15" ht="132.75" customHeight="1">
      <c r="A852" s="355"/>
      <c r="B852" s="350"/>
      <c r="C852" s="351"/>
      <c r="D852" s="352"/>
      <c r="E852" s="353"/>
      <c r="F852" s="157">
        <v>2013</v>
      </c>
      <c r="G852" s="167">
        <f t="shared" ref="G852:H856" si="295">I852+K852+M852</f>
        <v>475000</v>
      </c>
      <c r="H852" s="44">
        <f t="shared" si="295"/>
        <v>0</v>
      </c>
      <c r="I852" s="44">
        <v>0</v>
      </c>
      <c r="J852" s="44">
        <v>0</v>
      </c>
      <c r="K852" s="44">
        <v>0</v>
      </c>
      <c r="L852" s="44">
        <v>0</v>
      </c>
      <c r="M852" s="44">
        <v>475000</v>
      </c>
      <c r="N852" s="44">
        <v>0</v>
      </c>
      <c r="O852" s="11" t="s">
        <v>367</v>
      </c>
    </row>
    <row r="853" spans="1:15" ht="41.25" customHeight="1">
      <c r="A853" s="355"/>
      <c r="B853" s="350"/>
      <c r="C853" s="351"/>
      <c r="D853" s="352"/>
      <c r="E853" s="353"/>
      <c r="F853" s="157">
        <v>2014</v>
      </c>
      <c r="G853" s="167">
        <f t="shared" si="295"/>
        <v>2259000</v>
      </c>
      <c r="H853" s="44">
        <f t="shared" si="295"/>
        <v>0</v>
      </c>
      <c r="I853" s="44">
        <v>0</v>
      </c>
      <c r="J853" s="44">
        <v>0</v>
      </c>
      <c r="K853" s="44">
        <v>0</v>
      </c>
      <c r="L853" s="44">
        <v>0</v>
      </c>
      <c r="M853" s="44">
        <v>2259000</v>
      </c>
      <c r="N853" s="44">
        <v>0</v>
      </c>
      <c r="O853" s="44"/>
    </row>
    <row r="854" spans="1:15" ht="134.25" customHeight="1">
      <c r="A854" s="329"/>
      <c r="B854" s="336"/>
      <c r="C854" s="337"/>
      <c r="D854" s="338"/>
      <c r="E854" s="329"/>
      <c r="F854" s="157">
        <v>2015</v>
      </c>
      <c r="G854" s="167">
        <f t="shared" si="295"/>
        <v>460000</v>
      </c>
      <c r="H854" s="44">
        <f t="shared" si="295"/>
        <v>205800</v>
      </c>
      <c r="I854" s="44">
        <v>0</v>
      </c>
      <c r="J854" s="44">
        <v>0</v>
      </c>
      <c r="K854" s="44">
        <v>0</v>
      </c>
      <c r="L854" s="44">
        <v>0</v>
      </c>
      <c r="M854" s="44">
        <v>460000</v>
      </c>
      <c r="N854" s="44">
        <v>205800</v>
      </c>
      <c r="O854" s="10" t="s">
        <v>598</v>
      </c>
    </row>
    <row r="855" spans="1:15" s="153" customFormat="1" ht="126" customHeight="1">
      <c r="A855" s="329"/>
      <c r="B855" s="336"/>
      <c r="C855" s="337"/>
      <c r="D855" s="338"/>
      <c r="E855" s="329"/>
      <c r="F855" s="157">
        <v>2016</v>
      </c>
      <c r="G855" s="167">
        <f t="shared" si="295"/>
        <v>0</v>
      </c>
      <c r="H855" s="44">
        <f t="shared" si="295"/>
        <v>350000</v>
      </c>
      <c r="I855" s="44">
        <v>0</v>
      </c>
      <c r="J855" s="44">
        <v>0</v>
      </c>
      <c r="K855" s="44">
        <v>0</v>
      </c>
      <c r="L855" s="44">
        <v>0</v>
      </c>
      <c r="M855" s="44">
        <v>0</v>
      </c>
      <c r="N855" s="44">
        <v>350000</v>
      </c>
      <c r="O855" s="10" t="s">
        <v>1101</v>
      </c>
    </row>
    <row r="856" spans="1:15" s="153" customFormat="1" ht="114.75" customHeight="1">
      <c r="A856" s="323"/>
      <c r="B856" s="339"/>
      <c r="C856" s="340"/>
      <c r="D856" s="341"/>
      <c r="E856" s="323"/>
      <c r="F856" s="157">
        <v>2017</v>
      </c>
      <c r="G856" s="13">
        <f t="shared" si="295"/>
        <v>0</v>
      </c>
      <c r="H856" s="167">
        <f t="shared" si="295"/>
        <v>1283469</v>
      </c>
      <c r="I856" s="44">
        <v>0</v>
      </c>
      <c r="J856" s="44">
        <v>0</v>
      </c>
      <c r="K856" s="44">
        <v>0</v>
      </c>
      <c r="L856" s="44">
        <v>0</v>
      </c>
      <c r="M856" s="44">
        <v>0</v>
      </c>
      <c r="N856" s="44">
        <v>1283469</v>
      </c>
      <c r="O856" s="10" t="s">
        <v>1205</v>
      </c>
    </row>
    <row r="857" spans="1:15" ht="27.75" customHeight="1">
      <c r="A857" s="354" t="s">
        <v>102</v>
      </c>
      <c r="B857" s="347" t="s">
        <v>148</v>
      </c>
      <c r="C857" s="348"/>
      <c r="D857" s="349"/>
      <c r="E857" s="322" t="s">
        <v>294</v>
      </c>
      <c r="F857" s="157" t="s">
        <v>323</v>
      </c>
      <c r="G857" s="44">
        <f>SUM(G858:G862)</f>
        <v>8436.5</v>
      </c>
      <c r="H857" s="44">
        <f t="shared" ref="H857:N857" si="296">SUM(H858:H862)</f>
        <v>0</v>
      </c>
      <c r="I857" s="44">
        <f t="shared" si="296"/>
        <v>0</v>
      </c>
      <c r="J857" s="44">
        <f t="shared" si="296"/>
        <v>0</v>
      </c>
      <c r="K857" s="44">
        <f t="shared" si="296"/>
        <v>0</v>
      </c>
      <c r="L857" s="44">
        <f t="shared" si="296"/>
        <v>0</v>
      </c>
      <c r="M857" s="44">
        <f t="shared" si="296"/>
        <v>8436.5</v>
      </c>
      <c r="N857" s="44">
        <f t="shared" si="296"/>
        <v>0</v>
      </c>
      <c r="O857" s="44"/>
    </row>
    <row r="858" spans="1:15" ht="138" customHeight="1">
      <c r="A858" s="355"/>
      <c r="B858" s="350"/>
      <c r="C858" s="351"/>
      <c r="D858" s="352"/>
      <c r="E858" s="353"/>
      <c r="F858" s="157">
        <v>2013</v>
      </c>
      <c r="G858" s="167">
        <f t="shared" ref="G858:H862" si="297">I858+K858+M858</f>
        <v>8436.5</v>
      </c>
      <c r="H858" s="44">
        <f t="shared" si="297"/>
        <v>0</v>
      </c>
      <c r="I858" s="44">
        <v>0</v>
      </c>
      <c r="J858" s="44">
        <v>0</v>
      </c>
      <c r="K858" s="44">
        <v>0</v>
      </c>
      <c r="L858" s="44">
        <v>0</v>
      </c>
      <c r="M858" s="44">
        <v>8436.5</v>
      </c>
      <c r="N858" s="44">
        <v>0</v>
      </c>
      <c r="O858" s="11" t="s">
        <v>368</v>
      </c>
    </row>
    <row r="859" spans="1:15" ht="29.25" customHeight="1">
      <c r="A859" s="355"/>
      <c r="B859" s="350"/>
      <c r="C859" s="351"/>
      <c r="D859" s="352"/>
      <c r="E859" s="353"/>
      <c r="F859" s="157">
        <v>2014</v>
      </c>
      <c r="G859" s="167">
        <f t="shared" si="297"/>
        <v>0</v>
      </c>
      <c r="H859" s="44">
        <f t="shared" si="297"/>
        <v>0</v>
      </c>
      <c r="I859" s="44">
        <v>0</v>
      </c>
      <c r="J859" s="44">
        <v>0</v>
      </c>
      <c r="K859" s="44">
        <v>0</v>
      </c>
      <c r="L859" s="44">
        <v>0</v>
      </c>
      <c r="M859" s="44">
        <v>0</v>
      </c>
      <c r="N859" s="44">
        <v>0</v>
      </c>
      <c r="O859" s="44"/>
    </row>
    <row r="860" spans="1:15" ht="36.75" customHeight="1">
      <c r="A860" s="329"/>
      <c r="B860" s="336"/>
      <c r="C860" s="337"/>
      <c r="D860" s="338"/>
      <c r="E860" s="329"/>
      <c r="F860" s="157">
        <v>2015</v>
      </c>
      <c r="G860" s="167">
        <f t="shared" si="297"/>
        <v>0</v>
      </c>
      <c r="H860" s="44">
        <f t="shared" si="297"/>
        <v>0</v>
      </c>
      <c r="I860" s="44">
        <v>0</v>
      </c>
      <c r="J860" s="44">
        <v>0</v>
      </c>
      <c r="K860" s="44">
        <v>0</v>
      </c>
      <c r="L860" s="44">
        <v>0</v>
      </c>
      <c r="M860" s="44">
        <v>0</v>
      </c>
      <c r="N860" s="44">
        <v>0</v>
      </c>
      <c r="O860" s="10" t="s">
        <v>570</v>
      </c>
    </row>
    <row r="861" spans="1:15" ht="53.25" customHeight="1">
      <c r="A861" s="329"/>
      <c r="B861" s="336"/>
      <c r="C861" s="337"/>
      <c r="D861" s="338"/>
      <c r="E861" s="329"/>
      <c r="F861" s="157">
        <v>2016</v>
      </c>
      <c r="G861" s="167">
        <f t="shared" si="297"/>
        <v>0</v>
      </c>
      <c r="H861" s="44">
        <f t="shared" si="297"/>
        <v>0</v>
      </c>
      <c r="I861" s="44">
        <v>0</v>
      </c>
      <c r="J861" s="44">
        <v>0</v>
      </c>
      <c r="K861" s="44">
        <v>0</v>
      </c>
      <c r="L861" s="44">
        <v>0</v>
      </c>
      <c r="M861" s="44">
        <v>0</v>
      </c>
      <c r="N861" s="44">
        <v>0</v>
      </c>
      <c r="O861" s="10" t="s">
        <v>1102</v>
      </c>
    </row>
    <row r="862" spans="1:15" ht="48" customHeight="1">
      <c r="A862" s="323"/>
      <c r="B862" s="339"/>
      <c r="C862" s="340"/>
      <c r="D862" s="341"/>
      <c r="E862" s="323"/>
      <c r="F862" s="157">
        <v>2017</v>
      </c>
      <c r="G862" s="13">
        <f t="shared" si="297"/>
        <v>0</v>
      </c>
      <c r="H862" s="167">
        <f t="shared" si="297"/>
        <v>0</v>
      </c>
      <c r="I862" s="44">
        <v>0</v>
      </c>
      <c r="J862" s="44">
        <v>0</v>
      </c>
      <c r="K862" s="44">
        <v>0</v>
      </c>
      <c r="L862" s="44">
        <v>0</v>
      </c>
      <c r="M862" s="44">
        <v>0</v>
      </c>
      <c r="N862" s="44">
        <v>0</v>
      </c>
      <c r="O862" s="10" t="s">
        <v>1102</v>
      </c>
    </row>
    <row r="863" spans="1:15" s="4" customFormat="1" ht="34.5" customHeight="1">
      <c r="A863" s="327" t="s">
        <v>149</v>
      </c>
      <c r="B863" s="330" t="s">
        <v>150</v>
      </c>
      <c r="C863" s="331"/>
      <c r="D863" s="332"/>
      <c r="E863" s="327" t="s">
        <v>151</v>
      </c>
      <c r="F863" s="89" t="s">
        <v>323</v>
      </c>
      <c r="G863" s="3">
        <f>SUM(G864:G868)</f>
        <v>668319.5</v>
      </c>
      <c r="H863" s="3">
        <f t="shared" ref="H863:N863" si="298">SUM(H864:H868)</f>
        <v>458735</v>
      </c>
      <c r="I863" s="3">
        <f t="shared" si="298"/>
        <v>0</v>
      </c>
      <c r="J863" s="3">
        <f t="shared" si="298"/>
        <v>0</v>
      </c>
      <c r="K863" s="3">
        <f t="shared" si="298"/>
        <v>0</v>
      </c>
      <c r="L863" s="3">
        <f t="shared" si="298"/>
        <v>0</v>
      </c>
      <c r="M863" s="3">
        <f t="shared" si="298"/>
        <v>668319.5</v>
      </c>
      <c r="N863" s="3">
        <f t="shared" si="298"/>
        <v>458735</v>
      </c>
      <c r="O863" s="3"/>
    </row>
    <row r="864" spans="1:15" s="4" customFormat="1" ht="24.75" customHeight="1">
      <c r="A864" s="328"/>
      <c r="B864" s="333"/>
      <c r="C864" s="334"/>
      <c r="D864" s="335"/>
      <c r="E864" s="328"/>
      <c r="F864" s="89">
        <v>2013</v>
      </c>
      <c r="G864" s="3">
        <f t="shared" ref="G864:N868" si="299">G870+G876+G882</f>
        <v>184319.5</v>
      </c>
      <c r="H864" s="3">
        <f t="shared" si="299"/>
        <v>111222</v>
      </c>
      <c r="I864" s="3">
        <f t="shared" si="299"/>
        <v>0</v>
      </c>
      <c r="J864" s="3">
        <f t="shared" si="299"/>
        <v>0</v>
      </c>
      <c r="K864" s="3">
        <f t="shared" si="299"/>
        <v>0</v>
      </c>
      <c r="L864" s="3">
        <f t="shared" si="299"/>
        <v>0</v>
      </c>
      <c r="M864" s="3">
        <f t="shared" si="299"/>
        <v>184319.5</v>
      </c>
      <c r="N864" s="3">
        <f t="shared" si="299"/>
        <v>111222</v>
      </c>
      <c r="O864" s="3"/>
    </row>
    <row r="865" spans="1:15" s="4" customFormat="1" ht="26.25" customHeight="1">
      <c r="A865" s="328"/>
      <c r="B865" s="333"/>
      <c r="C865" s="334"/>
      <c r="D865" s="335"/>
      <c r="E865" s="328"/>
      <c r="F865" s="89">
        <v>2014</v>
      </c>
      <c r="G865" s="3">
        <f t="shared" si="299"/>
        <v>100000</v>
      </c>
      <c r="H865" s="3">
        <f t="shared" si="299"/>
        <v>157512</v>
      </c>
      <c r="I865" s="3">
        <f t="shared" si="299"/>
        <v>0</v>
      </c>
      <c r="J865" s="3">
        <f t="shared" si="299"/>
        <v>0</v>
      </c>
      <c r="K865" s="3">
        <f t="shared" si="299"/>
        <v>0</v>
      </c>
      <c r="L865" s="3">
        <f t="shared" si="299"/>
        <v>0</v>
      </c>
      <c r="M865" s="3">
        <f t="shared" si="299"/>
        <v>100000</v>
      </c>
      <c r="N865" s="3">
        <f t="shared" si="299"/>
        <v>157512</v>
      </c>
      <c r="O865" s="3"/>
    </row>
    <row r="866" spans="1:15" s="4" customFormat="1" ht="28.5" customHeight="1">
      <c r="A866" s="329"/>
      <c r="B866" s="336"/>
      <c r="C866" s="337"/>
      <c r="D866" s="338"/>
      <c r="E866" s="329"/>
      <c r="F866" s="89">
        <v>2015</v>
      </c>
      <c r="G866" s="3">
        <f t="shared" si="299"/>
        <v>156000</v>
      </c>
      <c r="H866" s="3">
        <f t="shared" si="299"/>
        <v>120192</v>
      </c>
      <c r="I866" s="3">
        <f t="shared" si="299"/>
        <v>0</v>
      </c>
      <c r="J866" s="3">
        <f t="shared" si="299"/>
        <v>0</v>
      </c>
      <c r="K866" s="3">
        <f t="shared" si="299"/>
        <v>0</v>
      </c>
      <c r="L866" s="3">
        <f t="shared" si="299"/>
        <v>0</v>
      </c>
      <c r="M866" s="3">
        <f t="shared" si="299"/>
        <v>156000</v>
      </c>
      <c r="N866" s="3">
        <f t="shared" si="299"/>
        <v>120192</v>
      </c>
      <c r="O866" s="15"/>
    </row>
    <row r="867" spans="1:15" s="4" customFormat="1" ht="27" customHeight="1">
      <c r="A867" s="329"/>
      <c r="B867" s="336"/>
      <c r="C867" s="337"/>
      <c r="D867" s="338"/>
      <c r="E867" s="329"/>
      <c r="F867" s="89">
        <v>2016</v>
      </c>
      <c r="G867" s="3">
        <f>G873+G879+G885</f>
        <v>111000</v>
      </c>
      <c r="H867" s="3">
        <f t="shared" si="299"/>
        <v>47309</v>
      </c>
      <c r="I867" s="3">
        <f t="shared" si="299"/>
        <v>0</v>
      </c>
      <c r="J867" s="3">
        <f t="shared" si="299"/>
        <v>0</v>
      </c>
      <c r="K867" s="3">
        <f t="shared" si="299"/>
        <v>0</v>
      </c>
      <c r="L867" s="3">
        <f t="shared" si="299"/>
        <v>0</v>
      </c>
      <c r="M867" s="3">
        <f t="shared" si="299"/>
        <v>111000</v>
      </c>
      <c r="N867" s="3">
        <f t="shared" si="299"/>
        <v>47309</v>
      </c>
      <c r="O867" s="15"/>
    </row>
    <row r="868" spans="1:15" s="4" customFormat="1" ht="27" customHeight="1">
      <c r="A868" s="323"/>
      <c r="B868" s="339"/>
      <c r="C868" s="340"/>
      <c r="D868" s="341"/>
      <c r="E868" s="323"/>
      <c r="F868" s="89">
        <v>2017</v>
      </c>
      <c r="G868" s="3">
        <f>G874+G880+G886</f>
        <v>117000</v>
      </c>
      <c r="H868" s="3">
        <f t="shared" si="299"/>
        <v>22500</v>
      </c>
      <c r="I868" s="3">
        <f t="shared" si="299"/>
        <v>0</v>
      </c>
      <c r="J868" s="3">
        <f t="shared" si="299"/>
        <v>0</v>
      </c>
      <c r="K868" s="3">
        <f t="shared" si="299"/>
        <v>0</v>
      </c>
      <c r="L868" s="3">
        <f t="shared" si="299"/>
        <v>0</v>
      </c>
      <c r="M868" s="3">
        <f t="shared" si="299"/>
        <v>117000</v>
      </c>
      <c r="N868" s="3">
        <f t="shared" si="299"/>
        <v>22500</v>
      </c>
      <c r="O868" s="15"/>
    </row>
    <row r="869" spans="1:15" ht="28.5" customHeight="1">
      <c r="A869" s="354" t="s">
        <v>104</v>
      </c>
      <c r="B869" s="347" t="s">
        <v>103</v>
      </c>
      <c r="C869" s="348"/>
      <c r="D869" s="349"/>
      <c r="E869" s="322" t="s">
        <v>152</v>
      </c>
      <c r="F869" s="157" t="s">
        <v>323</v>
      </c>
      <c r="G869" s="44">
        <f>SUM(G870:G874)</f>
        <v>94319.5</v>
      </c>
      <c r="H869" s="44">
        <f t="shared" ref="H869:N869" si="300">SUM(H870:H874)</f>
        <v>131684</v>
      </c>
      <c r="I869" s="44">
        <f t="shared" si="300"/>
        <v>0</v>
      </c>
      <c r="J869" s="44">
        <f t="shared" si="300"/>
        <v>0</v>
      </c>
      <c r="K869" s="44">
        <f t="shared" si="300"/>
        <v>0</v>
      </c>
      <c r="L869" s="44">
        <f t="shared" si="300"/>
        <v>0</v>
      </c>
      <c r="M869" s="44">
        <f t="shared" si="300"/>
        <v>94319.5</v>
      </c>
      <c r="N869" s="44">
        <f t="shared" si="300"/>
        <v>131684</v>
      </c>
      <c r="O869" s="168"/>
    </row>
    <row r="870" spans="1:15" ht="57.75" customHeight="1">
      <c r="A870" s="355"/>
      <c r="B870" s="350"/>
      <c r="C870" s="351"/>
      <c r="D870" s="352"/>
      <c r="E870" s="353"/>
      <c r="F870" s="157">
        <v>2013</v>
      </c>
      <c r="G870" s="167">
        <f t="shared" ref="G870:H874" si="301">I870+K870+M870</f>
        <v>44319.5</v>
      </c>
      <c r="H870" s="44">
        <f t="shared" si="301"/>
        <v>44485</v>
      </c>
      <c r="I870" s="44">
        <v>0</v>
      </c>
      <c r="J870" s="44">
        <v>0</v>
      </c>
      <c r="K870" s="44">
        <v>0</v>
      </c>
      <c r="L870" s="44">
        <v>0</v>
      </c>
      <c r="M870" s="44">
        <v>44319.5</v>
      </c>
      <c r="N870" s="44">
        <v>44485</v>
      </c>
      <c r="O870" s="11" t="s">
        <v>571</v>
      </c>
    </row>
    <row r="871" spans="1:15" ht="31.5" customHeight="1">
      <c r="A871" s="355"/>
      <c r="B871" s="350"/>
      <c r="C871" s="351"/>
      <c r="D871" s="352"/>
      <c r="E871" s="353"/>
      <c r="F871" s="157">
        <v>2014</v>
      </c>
      <c r="G871" s="167">
        <f t="shared" si="301"/>
        <v>0</v>
      </c>
      <c r="H871" s="44">
        <f t="shared" si="301"/>
        <v>0</v>
      </c>
      <c r="I871" s="44">
        <v>0</v>
      </c>
      <c r="J871" s="44">
        <v>0</v>
      </c>
      <c r="K871" s="44">
        <v>0</v>
      </c>
      <c r="L871" s="44">
        <v>0</v>
      </c>
      <c r="M871" s="44">
        <v>0</v>
      </c>
      <c r="N871" s="44">
        <v>0</v>
      </c>
      <c r="O871" s="44"/>
    </row>
    <row r="872" spans="1:15" ht="41.25" customHeight="1">
      <c r="A872" s="329"/>
      <c r="B872" s="336"/>
      <c r="C872" s="337"/>
      <c r="D872" s="338"/>
      <c r="E872" s="329"/>
      <c r="F872" s="157">
        <v>2015</v>
      </c>
      <c r="G872" s="167">
        <f t="shared" si="301"/>
        <v>50000</v>
      </c>
      <c r="H872" s="44">
        <f t="shared" si="301"/>
        <v>64269</v>
      </c>
      <c r="I872" s="44">
        <v>0</v>
      </c>
      <c r="J872" s="44">
        <v>0</v>
      </c>
      <c r="K872" s="44">
        <v>0</v>
      </c>
      <c r="L872" s="44">
        <v>0</v>
      </c>
      <c r="M872" s="44">
        <v>50000</v>
      </c>
      <c r="N872" s="44">
        <v>64269</v>
      </c>
      <c r="O872" s="10" t="s">
        <v>599</v>
      </c>
    </row>
    <row r="873" spans="1:15" ht="48.75" customHeight="1">
      <c r="A873" s="329"/>
      <c r="B873" s="336"/>
      <c r="C873" s="337"/>
      <c r="D873" s="338"/>
      <c r="E873" s="329"/>
      <c r="F873" s="157">
        <v>2016</v>
      </c>
      <c r="G873" s="167">
        <f t="shared" si="301"/>
        <v>0</v>
      </c>
      <c r="H873" s="44">
        <f t="shared" si="301"/>
        <v>22930</v>
      </c>
      <c r="I873" s="44">
        <v>0</v>
      </c>
      <c r="J873" s="44">
        <v>0</v>
      </c>
      <c r="K873" s="44">
        <v>0</v>
      </c>
      <c r="L873" s="44">
        <v>0</v>
      </c>
      <c r="M873" s="44">
        <v>0</v>
      </c>
      <c r="N873" s="44">
        <v>22930</v>
      </c>
      <c r="O873" s="10" t="s">
        <v>1103</v>
      </c>
    </row>
    <row r="874" spans="1:15" ht="36" customHeight="1">
      <c r="A874" s="323"/>
      <c r="B874" s="339"/>
      <c r="C874" s="340"/>
      <c r="D874" s="341"/>
      <c r="E874" s="323"/>
      <c r="F874" s="157">
        <v>2017</v>
      </c>
      <c r="G874" s="13">
        <f t="shared" si="301"/>
        <v>0</v>
      </c>
      <c r="H874" s="167">
        <f t="shared" si="301"/>
        <v>0</v>
      </c>
      <c r="I874" s="44">
        <v>0</v>
      </c>
      <c r="J874" s="44">
        <v>0</v>
      </c>
      <c r="K874" s="44">
        <v>0</v>
      </c>
      <c r="L874" s="44">
        <v>0</v>
      </c>
      <c r="M874" s="44">
        <v>0</v>
      </c>
      <c r="N874" s="44">
        <v>0</v>
      </c>
      <c r="O874" s="224" t="s">
        <v>1277</v>
      </c>
    </row>
    <row r="875" spans="1:15" ht="33.75" customHeight="1">
      <c r="A875" s="354" t="s">
        <v>105</v>
      </c>
      <c r="B875" s="347" t="s">
        <v>601</v>
      </c>
      <c r="C875" s="348"/>
      <c r="D875" s="349"/>
      <c r="E875" s="322" t="s">
        <v>294</v>
      </c>
      <c r="F875" s="157" t="s">
        <v>323</v>
      </c>
      <c r="G875" s="44">
        <f>SUM(G876:G880)</f>
        <v>529000</v>
      </c>
      <c r="H875" s="44">
        <f t="shared" ref="H875:N875" si="302">SUM(H876:H880)</f>
        <v>217024</v>
      </c>
      <c r="I875" s="44">
        <f t="shared" si="302"/>
        <v>0</v>
      </c>
      <c r="J875" s="44">
        <f t="shared" si="302"/>
        <v>0</v>
      </c>
      <c r="K875" s="44">
        <f t="shared" si="302"/>
        <v>0</v>
      </c>
      <c r="L875" s="44">
        <f t="shared" si="302"/>
        <v>0</v>
      </c>
      <c r="M875" s="44">
        <f t="shared" si="302"/>
        <v>529000</v>
      </c>
      <c r="N875" s="44">
        <f t="shared" si="302"/>
        <v>217024</v>
      </c>
      <c r="O875" s="44"/>
    </row>
    <row r="876" spans="1:15" s="153" customFormat="1" ht="54.75" customHeight="1">
      <c r="A876" s="355"/>
      <c r="B876" s="350"/>
      <c r="C876" s="351"/>
      <c r="D876" s="352"/>
      <c r="E876" s="353"/>
      <c r="F876" s="157">
        <v>2013</v>
      </c>
      <c r="G876" s="167">
        <f t="shared" ref="G876:H880" si="303">I876+K876+M876</f>
        <v>95000</v>
      </c>
      <c r="H876" s="44">
        <f t="shared" si="303"/>
        <v>21312</v>
      </c>
      <c r="I876" s="44">
        <v>0</v>
      </c>
      <c r="J876" s="44">
        <v>0</v>
      </c>
      <c r="K876" s="44">
        <v>0</v>
      </c>
      <c r="L876" s="44">
        <v>0</v>
      </c>
      <c r="M876" s="44">
        <v>95000</v>
      </c>
      <c r="N876" s="44">
        <v>21312</v>
      </c>
      <c r="O876" s="11" t="s">
        <v>369</v>
      </c>
    </row>
    <row r="877" spans="1:15" s="153" customFormat="1" ht="56.25" customHeight="1">
      <c r="A877" s="355"/>
      <c r="B877" s="350"/>
      <c r="C877" s="351"/>
      <c r="D877" s="352"/>
      <c r="E877" s="353"/>
      <c r="F877" s="157">
        <v>2014</v>
      </c>
      <c r="G877" s="167">
        <f t="shared" si="303"/>
        <v>100000</v>
      </c>
      <c r="H877" s="44">
        <f t="shared" si="303"/>
        <v>110000</v>
      </c>
      <c r="I877" s="44">
        <v>0</v>
      </c>
      <c r="J877" s="44">
        <v>0</v>
      </c>
      <c r="K877" s="44">
        <v>0</v>
      </c>
      <c r="L877" s="44">
        <v>0</v>
      </c>
      <c r="M877" s="44">
        <v>100000</v>
      </c>
      <c r="N877" s="44">
        <v>110000</v>
      </c>
      <c r="O877" s="10" t="s">
        <v>600</v>
      </c>
    </row>
    <row r="878" spans="1:15" s="153" customFormat="1" ht="39.75" customHeight="1">
      <c r="A878" s="329"/>
      <c r="B878" s="336"/>
      <c r="C878" s="337"/>
      <c r="D878" s="338"/>
      <c r="E878" s="329"/>
      <c r="F878" s="157">
        <v>2015</v>
      </c>
      <c r="G878" s="167">
        <f t="shared" si="303"/>
        <v>106000</v>
      </c>
      <c r="H878" s="44">
        <f t="shared" si="303"/>
        <v>38833</v>
      </c>
      <c r="I878" s="44">
        <v>0</v>
      </c>
      <c r="J878" s="44">
        <v>0</v>
      </c>
      <c r="K878" s="44">
        <v>0</v>
      </c>
      <c r="L878" s="44">
        <v>0</v>
      </c>
      <c r="M878" s="44">
        <v>106000</v>
      </c>
      <c r="N878" s="44">
        <v>38833</v>
      </c>
      <c r="O878" s="10" t="s">
        <v>602</v>
      </c>
    </row>
    <row r="879" spans="1:15" s="153" customFormat="1" ht="72.75" customHeight="1">
      <c r="A879" s="329"/>
      <c r="B879" s="336"/>
      <c r="C879" s="337"/>
      <c r="D879" s="338"/>
      <c r="E879" s="329"/>
      <c r="F879" s="157">
        <v>2016</v>
      </c>
      <c r="G879" s="167">
        <f t="shared" si="303"/>
        <v>111000</v>
      </c>
      <c r="H879" s="44">
        <f t="shared" si="303"/>
        <v>24379</v>
      </c>
      <c r="I879" s="44">
        <v>0</v>
      </c>
      <c r="J879" s="44">
        <v>0</v>
      </c>
      <c r="K879" s="44">
        <v>0</v>
      </c>
      <c r="L879" s="44">
        <v>0</v>
      </c>
      <c r="M879" s="44">
        <v>111000</v>
      </c>
      <c r="N879" s="44">
        <v>24379</v>
      </c>
      <c r="O879" s="10" t="s">
        <v>1104</v>
      </c>
    </row>
    <row r="880" spans="1:15" s="153" customFormat="1" ht="47.25" customHeight="1">
      <c r="A880" s="323"/>
      <c r="B880" s="339"/>
      <c r="C880" s="340"/>
      <c r="D880" s="341"/>
      <c r="E880" s="323"/>
      <c r="F880" s="157">
        <v>2017</v>
      </c>
      <c r="G880" s="13">
        <f t="shared" si="303"/>
        <v>117000</v>
      </c>
      <c r="H880" s="167">
        <f t="shared" si="303"/>
        <v>22500</v>
      </c>
      <c r="I880" s="44">
        <v>0</v>
      </c>
      <c r="J880" s="44">
        <v>0</v>
      </c>
      <c r="K880" s="44">
        <v>0</v>
      </c>
      <c r="L880" s="44">
        <v>0</v>
      </c>
      <c r="M880" s="44">
        <v>117000</v>
      </c>
      <c r="N880" s="44">
        <v>22500</v>
      </c>
      <c r="O880" s="224" t="s">
        <v>1206</v>
      </c>
    </row>
    <row r="881" spans="1:15" ht="21.75" customHeight="1">
      <c r="A881" s="354" t="s">
        <v>106</v>
      </c>
      <c r="B881" s="347" t="s">
        <v>123</v>
      </c>
      <c r="C881" s="348"/>
      <c r="D881" s="349"/>
      <c r="E881" s="322" t="s">
        <v>294</v>
      </c>
      <c r="F881" s="157" t="s">
        <v>323</v>
      </c>
      <c r="G881" s="44">
        <f>SUM(G882:G886)</f>
        <v>45000</v>
      </c>
      <c r="H881" s="44">
        <f t="shared" ref="H881:N881" si="304">SUM(H882:H886)</f>
        <v>110027</v>
      </c>
      <c r="I881" s="44">
        <f t="shared" si="304"/>
        <v>0</v>
      </c>
      <c r="J881" s="44">
        <f t="shared" si="304"/>
        <v>0</v>
      </c>
      <c r="K881" s="44">
        <f t="shared" si="304"/>
        <v>0</v>
      </c>
      <c r="L881" s="44">
        <f t="shared" si="304"/>
        <v>0</v>
      </c>
      <c r="M881" s="44">
        <f t="shared" si="304"/>
        <v>45000</v>
      </c>
      <c r="N881" s="44">
        <f t="shared" si="304"/>
        <v>110027</v>
      </c>
      <c r="O881" s="44"/>
    </row>
    <row r="882" spans="1:15" ht="54.75" customHeight="1">
      <c r="A882" s="355"/>
      <c r="B882" s="350"/>
      <c r="C882" s="351"/>
      <c r="D882" s="352"/>
      <c r="E882" s="353"/>
      <c r="F882" s="157">
        <v>2013</v>
      </c>
      <c r="G882" s="167">
        <f t="shared" ref="G882:H886" si="305">I882+K882+M882</f>
        <v>45000</v>
      </c>
      <c r="H882" s="44">
        <f t="shared" si="305"/>
        <v>45425</v>
      </c>
      <c r="I882" s="44">
        <v>0</v>
      </c>
      <c r="J882" s="44">
        <v>0</v>
      </c>
      <c r="K882" s="44">
        <v>0</v>
      </c>
      <c r="L882" s="44">
        <v>0</v>
      </c>
      <c r="M882" s="44">
        <v>45000</v>
      </c>
      <c r="N882" s="44">
        <v>45425</v>
      </c>
      <c r="O882" s="11" t="s">
        <v>370</v>
      </c>
    </row>
    <row r="883" spans="1:15" ht="69" customHeight="1">
      <c r="A883" s="355"/>
      <c r="B883" s="350"/>
      <c r="C883" s="351"/>
      <c r="D883" s="352"/>
      <c r="E883" s="353"/>
      <c r="F883" s="157">
        <v>2014</v>
      </c>
      <c r="G883" s="167">
        <f t="shared" si="305"/>
        <v>0</v>
      </c>
      <c r="H883" s="44">
        <f t="shared" si="305"/>
        <v>47512</v>
      </c>
      <c r="I883" s="44">
        <v>0</v>
      </c>
      <c r="J883" s="44">
        <v>0</v>
      </c>
      <c r="K883" s="44">
        <v>0</v>
      </c>
      <c r="L883" s="44">
        <v>0</v>
      </c>
      <c r="M883" s="44">
        <v>0</v>
      </c>
      <c r="N883" s="44">
        <v>47512</v>
      </c>
      <c r="O883" s="10" t="s">
        <v>407</v>
      </c>
    </row>
    <row r="884" spans="1:15" ht="37.5" customHeight="1">
      <c r="A884" s="329"/>
      <c r="B884" s="336"/>
      <c r="C884" s="337"/>
      <c r="D884" s="338"/>
      <c r="E884" s="329"/>
      <c r="F884" s="157">
        <v>2015</v>
      </c>
      <c r="G884" s="167">
        <f t="shared" si="305"/>
        <v>0</v>
      </c>
      <c r="H884" s="44">
        <f t="shared" si="305"/>
        <v>17090</v>
      </c>
      <c r="I884" s="44">
        <v>0</v>
      </c>
      <c r="J884" s="44">
        <v>0</v>
      </c>
      <c r="K884" s="44">
        <v>0</v>
      </c>
      <c r="L884" s="44">
        <v>0</v>
      </c>
      <c r="M884" s="44">
        <v>0</v>
      </c>
      <c r="N884" s="44">
        <v>17090</v>
      </c>
      <c r="O884" s="10" t="s">
        <v>597</v>
      </c>
    </row>
    <row r="885" spans="1:15" ht="26.25" customHeight="1">
      <c r="A885" s="329"/>
      <c r="B885" s="336"/>
      <c r="C885" s="337"/>
      <c r="D885" s="338"/>
      <c r="E885" s="329"/>
      <c r="F885" s="157">
        <v>2016</v>
      </c>
      <c r="G885" s="167">
        <f t="shared" si="305"/>
        <v>0</v>
      </c>
      <c r="H885" s="44">
        <f t="shared" si="305"/>
        <v>0</v>
      </c>
      <c r="I885" s="44">
        <v>0</v>
      </c>
      <c r="J885" s="44">
        <v>0</v>
      </c>
      <c r="K885" s="44">
        <v>0</v>
      </c>
      <c r="L885" s="44">
        <v>0</v>
      </c>
      <c r="M885" s="44">
        <v>0</v>
      </c>
      <c r="N885" s="44">
        <v>0</v>
      </c>
      <c r="O885" s="10" t="s">
        <v>1105</v>
      </c>
    </row>
    <row r="886" spans="1:15" ht="39" customHeight="1">
      <c r="A886" s="323"/>
      <c r="B886" s="339"/>
      <c r="C886" s="340"/>
      <c r="D886" s="341"/>
      <c r="E886" s="323"/>
      <c r="F886" s="157">
        <v>2017</v>
      </c>
      <c r="G886" s="13">
        <f t="shared" si="305"/>
        <v>0</v>
      </c>
      <c r="H886" s="167">
        <f t="shared" si="305"/>
        <v>0</v>
      </c>
      <c r="I886" s="44">
        <v>0</v>
      </c>
      <c r="J886" s="44">
        <v>0</v>
      </c>
      <c r="K886" s="44">
        <v>0</v>
      </c>
      <c r="L886" s="44">
        <v>0</v>
      </c>
      <c r="M886" s="44">
        <v>0</v>
      </c>
      <c r="N886" s="44">
        <v>0</v>
      </c>
      <c r="O886" s="10" t="s">
        <v>1278</v>
      </c>
    </row>
    <row r="887" spans="1:15" ht="23.25" customHeight="1">
      <c r="A887" s="377"/>
      <c r="B887" s="508" t="s">
        <v>124</v>
      </c>
      <c r="C887" s="379"/>
      <c r="D887" s="379"/>
      <c r="E887" s="377"/>
      <c r="F887" s="89" t="s">
        <v>323</v>
      </c>
      <c r="G887" s="3">
        <f>SUM(G888:G892)</f>
        <v>4777706</v>
      </c>
      <c r="H887" s="3">
        <f t="shared" ref="H887:N887" si="306">SUM(H888:H892)</f>
        <v>4232573</v>
      </c>
      <c r="I887" s="3">
        <f t="shared" si="306"/>
        <v>0</v>
      </c>
      <c r="J887" s="3">
        <f t="shared" si="306"/>
        <v>0</v>
      </c>
      <c r="K887" s="3">
        <f t="shared" si="306"/>
        <v>0</v>
      </c>
      <c r="L887" s="3">
        <f t="shared" si="306"/>
        <v>0</v>
      </c>
      <c r="M887" s="3">
        <f t="shared" si="306"/>
        <v>4777706</v>
      </c>
      <c r="N887" s="3">
        <f t="shared" si="306"/>
        <v>4232573</v>
      </c>
      <c r="O887" s="10"/>
    </row>
    <row r="888" spans="1:15" ht="19.5" customHeight="1">
      <c r="A888" s="538"/>
      <c r="B888" s="379"/>
      <c r="C888" s="379"/>
      <c r="D888" s="379"/>
      <c r="E888" s="377"/>
      <c r="F888" s="89">
        <v>2013</v>
      </c>
      <c r="G888" s="3">
        <f t="shared" ref="G888:N892" si="307">G840+G864</f>
        <v>1112056</v>
      </c>
      <c r="H888" s="3">
        <f t="shared" si="307"/>
        <v>273222</v>
      </c>
      <c r="I888" s="3">
        <f t="shared" si="307"/>
        <v>0</v>
      </c>
      <c r="J888" s="3">
        <f t="shared" si="307"/>
        <v>0</v>
      </c>
      <c r="K888" s="3">
        <f t="shared" si="307"/>
        <v>0</v>
      </c>
      <c r="L888" s="3">
        <f t="shared" si="307"/>
        <v>0</v>
      </c>
      <c r="M888" s="3">
        <f t="shared" si="307"/>
        <v>1112056</v>
      </c>
      <c r="N888" s="3">
        <f t="shared" si="307"/>
        <v>273222</v>
      </c>
      <c r="O888" s="3"/>
    </row>
    <row r="889" spans="1:15" ht="18.75" customHeight="1">
      <c r="A889" s="538"/>
      <c r="B889" s="379"/>
      <c r="C889" s="379"/>
      <c r="D889" s="379"/>
      <c r="E889" s="377"/>
      <c r="F889" s="89">
        <v>2014</v>
      </c>
      <c r="G889" s="3">
        <f t="shared" si="307"/>
        <v>2821650</v>
      </c>
      <c r="H889" s="3">
        <f t="shared" si="307"/>
        <v>790512</v>
      </c>
      <c r="I889" s="3">
        <f t="shared" si="307"/>
        <v>0</v>
      </c>
      <c r="J889" s="3">
        <f t="shared" si="307"/>
        <v>0</v>
      </c>
      <c r="K889" s="3">
        <f t="shared" si="307"/>
        <v>0</v>
      </c>
      <c r="L889" s="3">
        <f t="shared" si="307"/>
        <v>0</v>
      </c>
      <c r="M889" s="3">
        <f t="shared" si="307"/>
        <v>2821650</v>
      </c>
      <c r="N889" s="3">
        <f t="shared" si="307"/>
        <v>790512</v>
      </c>
      <c r="O889" s="3"/>
    </row>
    <row r="890" spans="1:15" ht="20.25" customHeight="1">
      <c r="A890" s="538"/>
      <c r="B890" s="379"/>
      <c r="C890" s="379"/>
      <c r="D890" s="379"/>
      <c r="E890" s="377"/>
      <c r="F890" s="89">
        <v>2015</v>
      </c>
      <c r="G890" s="3">
        <f t="shared" si="307"/>
        <v>616000</v>
      </c>
      <c r="H890" s="3">
        <f t="shared" si="307"/>
        <v>532092</v>
      </c>
      <c r="I890" s="3">
        <f t="shared" si="307"/>
        <v>0</v>
      </c>
      <c r="J890" s="3">
        <f t="shared" si="307"/>
        <v>0</v>
      </c>
      <c r="K890" s="3">
        <f t="shared" si="307"/>
        <v>0</v>
      </c>
      <c r="L890" s="3">
        <f t="shared" si="307"/>
        <v>0</v>
      </c>
      <c r="M890" s="3">
        <f t="shared" si="307"/>
        <v>616000</v>
      </c>
      <c r="N890" s="3">
        <f t="shared" si="307"/>
        <v>532092</v>
      </c>
      <c r="O890" s="3"/>
    </row>
    <row r="891" spans="1:15" ht="18.75" customHeight="1">
      <c r="A891" s="538"/>
      <c r="B891" s="379"/>
      <c r="C891" s="379"/>
      <c r="D891" s="379"/>
      <c r="E891" s="377"/>
      <c r="F891" s="89">
        <v>2016</v>
      </c>
      <c r="G891" s="3">
        <f t="shared" si="307"/>
        <v>111000</v>
      </c>
      <c r="H891" s="3">
        <f t="shared" si="307"/>
        <v>1330778</v>
      </c>
      <c r="I891" s="3">
        <f t="shared" si="307"/>
        <v>0</v>
      </c>
      <c r="J891" s="3">
        <f t="shared" si="307"/>
        <v>0</v>
      </c>
      <c r="K891" s="3">
        <f t="shared" si="307"/>
        <v>0</v>
      </c>
      <c r="L891" s="3">
        <f t="shared" si="307"/>
        <v>0</v>
      </c>
      <c r="M891" s="3">
        <f t="shared" si="307"/>
        <v>111000</v>
      </c>
      <c r="N891" s="3">
        <f t="shared" si="307"/>
        <v>1330778</v>
      </c>
      <c r="O891" s="3"/>
    </row>
    <row r="892" spans="1:15" ht="21.75" customHeight="1">
      <c r="A892" s="538"/>
      <c r="B892" s="379"/>
      <c r="C892" s="379"/>
      <c r="D892" s="379"/>
      <c r="E892" s="377"/>
      <c r="F892" s="89">
        <v>2017</v>
      </c>
      <c r="G892" s="3">
        <f>G844+G868</f>
        <v>117000</v>
      </c>
      <c r="H892" s="3">
        <f t="shared" si="307"/>
        <v>1305969</v>
      </c>
      <c r="I892" s="3">
        <f t="shared" si="307"/>
        <v>0</v>
      </c>
      <c r="J892" s="3">
        <f t="shared" si="307"/>
        <v>0</v>
      </c>
      <c r="K892" s="3">
        <f t="shared" si="307"/>
        <v>0</v>
      </c>
      <c r="L892" s="3">
        <f t="shared" si="307"/>
        <v>0</v>
      </c>
      <c r="M892" s="3">
        <f t="shared" si="307"/>
        <v>117000</v>
      </c>
      <c r="N892" s="3">
        <f t="shared" si="307"/>
        <v>1305969</v>
      </c>
      <c r="O892" s="3"/>
    </row>
    <row r="893" spans="1:15" ht="53.25" customHeight="1">
      <c r="A893" s="367" t="s">
        <v>153</v>
      </c>
      <c r="B893" s="368"/>
      <c r="C893" s="368"/>
      <c r="D893" s="368"/>
      <c r="E893" s="368"/>
      <c r="F893" s="368"/>
      <c r="G893" s="368"/>
      <c r="H893" s="368"/>
      <c r="I893" s="368"/>
      <c r="J893" s="368"/>
      <c r="K893" s="368"/>
      <c r="L893" s="368"/>
      <c r="M893" s="368"/>
      <c r="N893" s="368"/>
      <c r="O893" s="368"/>
    </row>
    <row r="894" spans="1:15" ht="18.75" customHeight="1">
      <c r="A894" s="327">
        <v>12</v>
      </c>
      <c r="B894" s="330" t="s">
        <v>126</v>
      </c>
      <c r="C894" s="541"/>
      <c r="D894" s="542"/>
      <c r="E894" s="327" t="s">
        <v>127</v>
      </c>
      <c r="F894" s="89" t="s">
        <v>323</v>
      </c>
      <c r="G894" s="3">
        <f>SUM(G895:G899)</f>
        <v>641773.5</v>
      </c>
      <c r="H894" s="3">
        <f t="shared" ref="H894:N894" si="308">SUM(H895:H899)</f>
        <v>283960.82400000002</v>
      </c>
      <c r="I894" s="3">
        <f t="shared" si="308"/>
        <v>227739.19999999998</v>
      </c>
      <c r="J894" s="3">
        <f t="shared" si="308"/>
        <v>194375.62399999998</v>
      </c>
      <c r="K894" s="3">
        <f t="shared" si="308"/>
        <v>415234.3</v>
      </c>
      <c r="L894" s="3">
        <f t="shared" si="308"/>
        <v>89585.2</v>
      </c>
      <c r="M894" s="3">
        <f t="shared" si="308"/>
        <v>0</v>
      </c>
      <c r="N894" s="3">
        <f t="shared" si="308"/>
        <v>0</v>
      </c>
      <c r="O894" s="3"/>
    </row>
    <row r="895" spans="1:15" ht="156" customHeight="1">
      <c r="A895" s="328"/>
      <c r="B895" s="543"/>
      <c r="C895" s="544"/>
      <c r="D895" s="545"/>
      <c r="E895" s="328"/>
      <c r="F895" s="89">
        <v>2013</v>
      </c>
      <c r="G895" s="3">
        <f t="shared" ref="G895:N899" si="309">G901+G1005</f>
        <v>91562</v>
      </c>
      <c r="H895" s="3">
        <f t="shared" si="309"/>
        <v>84683</v>
      </c>
      <c r="I895" s="3">
        <f t="shared" si="309"/>
        <v>77593</v>
      </c>
      <c r="J895" s="3">
        <f t="shared" si="309"/>
        <v>72301</v>
      </c>
      <c r="K895" s="3">
        <f t="shared" si="309"/>
        <v>13969</v>
      </c>
      <c r="L895" s="3">
        <f t="shared" si="309"/>
        <v>12382</v>
      </c>
      <c r="M895" s="3">
        <f t="shared" si="309"/>
        <v>0</v>
      </c>
      <c r="N895" s="3">
        <f t="shared" si="309"/>
        <v>0</v>
      </c>
      <c r="O895" s="14" t="s">
        <v>371</v>
      </c>
    </row>
    <row r="896" spans="1:15" ht="186" customHeight="1">
      <c r="A896" s="328"/>
      <c r="B896" s="543"/>
      <c r="C896" s="544"/>
      <c r="D896" s="545"/>
      <c r="E896" s="328"/>
      <c r="F896" s="89">
        <v>2014</v>
      </c>
      <c r="G896" s="3">
        <f t="shared" si="309"/>
        <v>114999.5</v>
      </c>
      <c r="H896" s="3">
        <f t="shared" si="309"/>
        <v>75294</v>
      </c>
      <c r="I896" s="3">
        <f t="shared" si="309"/>
        <v>33291.100000000006</v>
      </c>
      <c r="J896" s="3">
        <f t="shared" si="309"/>
        <v>37932.5</v>
      </c>
      <c r="K896" s="3">
        <f t="shared" si="309"/>
        <v>82908.399999999994</v>
      </c>
      <c r="L896" s="3">
        <f t="shared" si="309"/>
        <v>37361.5</v>
      </c>
      <c r="M896" s="3">
        <f t="shared" si="309"/>
        <v>0</v>
      </c>
      <c r="N896" s="3">
        <f t="shared" si="309"/>
        <v>0</v>
      </c>
      <c r="O896" s="90" t="s">
        <v>747</v>
      </c>
    </row>
    <row r="897" spans="1:15">
      <c r="A897" s="539"/>
      <c r="B897" s="543"/>
      <c r="C897" s="546"/>
      <c r="D897" s="545"/>
      <c r="E897" s="329"/>
      <c r="F897" s="82">
        <v>2015</v>
      </c>
      <c r="G897" s="3">
        <f t="shared" si="309"/>
        <v>140000</v>
      </c>
      <c r="H897" s="3">
        <f t="shared" si="309"/>
        <v>51536.6</v>
      </c>
      <c r="I897" s="3">
        <f t="shared" si="309"/>
        <v>40282</v>
      </c>
      <c r="J897" s="3">
        <f t="shared" si="309"/>
        <v>44525</v>
      </c>
      <c r="K897" s="3">
        <f t="shared" si="309"/>
        <v>99718</v>
      </c>
      <c r="L897" s="3">
        <f t="shared" si="309"/>
        <v>7011.6</v>
      </c>
      <c r="M897" s="3">
        <f t="shared" si="309"/>
        <v>0</v>
      </c>
      <c r="N897" s="3">
        <f t="shared" si="309"/>
        <v>0</v>
      </c>
      <c r="O897" s="90"/>
    </row>
    <row r="898" spans="1:15">
      <c r="A898" s="539"/>
      <c r="B898" s="543"/>
      <c r="C898" s="546"/>
      <c r="D898" s="545"/>
      <c r="E898" s="329"/>
      <c r="F898" s="82">
        <v>2016</v>
      </c>
      <c r="G898" s="3">
        <f t="shared" si="309"/>
        <v>144999.70000000001</v>
      </c>
      <c r="H898" s="3">
        <f t="shared" si="309"/>
        <v>28109.691999999999</v>
      </c>
      <c r="I898" s="3">
        <f t="shared" si="309"/>
        <v>58415.299999999996</v>
      </c>
      <c r="J898" s="3">
        <f t="shared" si="309"/>
        <v>9878.5419999999995</v>
      </c>
      <c r="K898" s="3">
        <f t="shared" si="309"/>
        <v>86584.4</v>
      </c>
      <c r="L898" s="3">
        <f t="shared" si="309"/>
        <v>18231.150000000001</v>
      </c>
      <c r="M898" s="3">
        <f t="shared" si="309"/>
        <v>0</v>
      </c>
      <c r="N898" s="3">
        <f t="shared" si="309"/>
        <v>0</v>
      </c>
      <c r="O898" s="90"/>
    </row>
    <row r="899" spans="1:15" ht="18.75" customHeight="1">
      <c r="A899" s="540"/>
      <c r="B899" s="547"/>
      <c r="C899" s="548"/>
      <c r="D899" s="549"/>
      <c r="E899" s="540"/>
      <c r="F899" s="82">
        <v>2017</v>
      </c>
      <c r="G899" s="3">
        <f t="shared" si="309"/>
        <v>150212.29999999999</v>
      </c>
      <c r="H899" s="3">
        <f t="shared" si="309"/>
        <v>44337.531999999999</v>
      </c>
      <c r="I899" s="3">
        <f t="shared" si="309"/>
        <v>18157.8</v>
      </c>
      <c r="J899" s="3">
        <f t="shared" si="309"/>
        <v>29738.581999999995</v>
      </c>
      <c r="K899" s="3">
        <f t="shared" si="309"/>
        <v>132054.5</v>
      </c>
      <c r="L899" s="3">
        <f t="shared" si="309"/>
        <v>14598.95</v>
      </c>
      <c r="M899" s="3">
        <f t="shared" si="309"/>
        <v>0</v>
      </c>
      <c r="N899" s="3">
        <f t="shared" si="309"/>
        <v>0</v>
      </c>
      <c r="O899" s="90"/>
    </row>
    <row r="900" spans="1:15" ht="18.75" customHeight="1">
      <c r="A900" s="536" t="s">
        <v>154</v>
      </c>
      <c r="B900" s="330" t="s">
        <v>572</v>
      </c>
      <c r="C900" s="331"/>
      <c r="D900" s="332"/>
      <c r="E900" s="327" t="s">
        <v>127</v>
      </c>
      <c r="F900" s="82" t="s">
        <v>323</v>
      </c>
      <c r="G900" s="3">
        <f>SUM(G901:G905)</f>
        <v>212128.5</v>
      </c>
      <c r="H900" s="3">
        <f t="shared" ref="H900:N900" si="310">SUM(H901:H905)</f>
        <v>158353.32399999999</v>
      </c>
      <c r="I900" s="3">
        <f t="shared" si="310"/>
        <v>150146.19999999998</v>
      </c>
      <c r="J900" s="3">
        <f t="shared" si="310"/>
        <v>110941.224</v>
      </c>
      <c r="K900" s="3">
        <f t="shared" si="310"/>
        <v>63182.299999999996</v>
      </c>
      <c r="L900" s="3">
        <f t="shared" si="310"/>
        <v>47412.100000000006</v>
      </c>
      <c r="M900" s="3">
        <f t="shared" si="310"/>
        <v>0</v>
      </c>
      <c r="N900" s="3">
        <f t="shared" si="310"/>
        <v>0</v>
      </c>
      <c r="O900" s="87"/>
    </row>
    <row r="901" spans="1:15" ht="18" customHeight="1">
      <c r="A901" s="537"/>
      <c r="B901" s="336"/>
      <c r="C901" s="382"/>
      <c r="D901" s="338"/>
      <c r="E901" s="554"/>
      <c r="F901" s="89">
        <v>2013</v>
      </c>
      <c r="G901" s="3">
        <f t="shared" ref="G901:N903" si="311">G907+G913+G921+G927+G933+G939+G945+G951+G957+G963+G969+G975+G981+G987+G993</f>
        <v>0</v>
      </c>
      <c r="H901" s="3">
        <f t="shared" si="311"/>
        <v>0</v>
      </c>
      <c r="I901" s="3">
        <f t="shared" si="311"/>
        <v>0</v>
      </c>
      <c r="J901" s="3">
        <f t="shared" si="311"/>
        <v>0</v>
      </c>
      <c r="K901" s="3">
        <f t="shared" si="311"/>
        <v>0</v>
      </c>
      <c r="L901" s="3">
        <f t="shared" si="311"/>
        <v>0</v>
      </c>
      <c r="M901" s="3">
        <f t="shared" si="311"/>
        <v>0</v>
      </c>
      <c r="N901" s="3">
        <f t="shared" si="311"/>
        <v>0</v>
      </c>
      <c r="O901" s="87"/>
    </row>
    <row r="902" spans="1:15" ht="21" customHeight="1">
      <c r="A902" s="537"/>
      <c r="B902" s="336"/>
      <c r="C902" s="382"/>
      <c r="D902" s="338"/>
      <c r="E902" s="554"/>
      <c r="F902" s="89">
        <v>2014</v>
      </c>
      <c r="G902" s="3">
        <f>G908+G914+G922+G928+G934+G940+G946+G952+G958+G964+G970+G976+G982+G988+G994</f>
        <v>41437.5</v>
      </c>
      <c r="H902" s="3">
        <f>H908+H914+H922+H928+H934+H940+H946+H952+H958+H964+H970+H976+H982+H988+H994</f>
        <v>40364.5</v>
      </c>
      <c r="I902" s="3">
        <f>I908+I914+I922+I928+I934+I940+I946+I952+I958+I964+I970+I976+I982+I988+I994+I1000</f>
        <v>33291.100000000006</v>
      </c>
      <c r="J902" s="3">
        <f t="shared" si="311"/>
        <v>31029.100000000002</v>
      </c>
      <c r="K902" s="3">
        <f t="shared" si="311"/>
        <v>9346.4</v>
      </c>
      <c r="L902" s="3">
        <f t="shared" si="311"/>
        <v>9335.4</v>
      </c>
      <c r="M902" s="3">
        <f t="shared" si="311"/>
        <v>0</v>
      </c>
      <c r="N902" s="3">
        <f t="shared" si="311"/>
        <v>0</v>
      </c>
      <c r="O902" s="87"/>
    </row>
    <row r="903" spans="1:15" ht="21" customHeight="1">
      <c r="A903" s="495"/>
      <c r="B903" s="336"/>
      <c r="C903" s="337"/>
      <c r="D903" s="338"/>
      <c r="E903" s="554"/>
      <c r="F903" s="89">
        <v>2015</v>
      </c>
      <c r="G903" s="3">
        <f>G909+G915+G923+G929+G935+G941+G947+G953+G959+G965+G971+G977+G983+G989+G995</f>
        <v>45784</v>
      </c>
      <c r="H903" s="3">
        <f>H909+H915+H923+H929+H935+H941+H947+H953+H959+H965+H971+H977+H983+H989+H995</f>
        <v>45541.599999999999</v>
      </c>
      <c r="I903" s="3">
        <f>I909+I915+I923+I929+I935+I941+I947+I953+I959+I965+I971+I977+I983+I989+I995</f>
        <v>40282</v>
      </c>
      <c r="J903" s="3">
        <f t="shared" si="311"/>
        <v>40295</v>
      </c>
      <c r="K903" s="3">
        <f t="shared" si="311"/>
        <v>5502</v>
      </c>
      <c r="L903" s="3">
        <f t="shared" si="311"/>
        <v>5246.6</v>
      </c>
      <c r="M903" s="3">
        <f t="shared" si="311"/>
        <v>0</v>
      </c>
      <c r="N903" s="3">
        <f t="shared" si="311"/>
        <v>0</v>
      </c>
      <c r="O903" s="87"/>
    </row>
    <row r="904" spans="1:15" ht="18.75" customHeight="1">
      <c r="A904" s="495"/>
      <c r="B904" s="336"/>
      <c r="C904" s="337"/>
      <c r="D904" s="338"/>
      <c r="E904" s="554"/>
      <c r="F904" s="89">
        <v>2016</v>
      </c>
      <c r="G904" s="3">
        <f>G910+G916+G924+G930+G936+G942+G948+G954+G960+G966+G972+G978+G984+G990+G996+G1002</f>
        <v>82996.7</v>
      </c>
      <c r="H904" s="3">
        <f t="shared" ref="H904:N904" si="312">H910+H916+H924+H930+H936+H942+H948+H954+H960+H966+H972+H978+H984+H990+H996+H1002</f>
        <v>28109.691999999999</v>
      </c>
      <c r="I904" s="3">
        <f t="shared" si="312"/>
        <v>58415.299999999996</v>
      </c>
      <c r="J904" s="3">
        <f t="shared" si="312"/>
        <v>9878.5419999999995</v>
      </c>
      <c r="K904" s="3">
        <f t="shared" si="312"/>
        <v>24581.399999999998</v>
      </c>
      <c r="L904" s="3">
        <f t="shared" si="312"/>
        <v>18231.150000000001</v>
      </c>
      <c r="M904" s="3">
        <f t="shared" si="312"/>
        <v>0</v>
      </c>
      <c r="N904" s="3">
        <f t="shared" si="312"/>
        <v>0</v>
      </c>
      <c r="O904" s="87"/>
    </row>
    <row r="905" spans="1:15" ht="18.75" customHeight="1">
      <c r="A905" s="550"/>
      <c r="B905" s="551"/>
      <c r="C905" s="552"/>
      <c r="D905" s="553"/>
      <c r="E905" s="555"/>
      <c r="F905" s="89">
        <v>2017</v>
      </c>
      <c r="G905" s="3">
        <f>G911+G918+G919+G925++G931+G937+G943+G949+G955+G961+G967+G973+G979+G985+G991+G997+G1003</f>
        <v>41910.300000000003</v>
      </c>
      <c r="H905" s="3">
        <f t="shared" ref="H905:N905" si="313">H911+H918+H919+H925++H931+H937+H943+H949+H955+H961+H967+H973+H979+H985+H991+H997+H1003</f>
        <v>44337.531999999999</v>
      </c>
      <c r="I905" s="3">
        <f t="shared" si="313"/>
        <v>18157.8</v>
      </c>
      <c r="J905" s="3">
        <f t="shared" si="313"/>
        <v>29738.581999999995</v>
      </c>
      <c r="K905" s="3">
        <f t="shared" si="313"/>
        <v>23752.5</v>
      </c>
      <c r="L905" s="3">
        <f t="shared" si="313"/>
        <v>14598.95</v>
      </c>
      <c r="M905" s="3">
        <f t="shared" si="313"/>
        <v>0</v>
      </c>
      <c r="N905" s="3">
        <f t="shared" si="313"/>
        <v>0</v>
      </c>
      <c r="O905" s="164"/>
    </row>
    <row r="906" spans="1:15">
      <c r="A906" s="354" t="s">
        <v>414</v>
      </c>
      <c r="B906" s="347" t="s">
        <v>403</v>
      </c>
      <c r="C906" s="348"/>
      <c r="D906" s="349"/>
      <c r="E906" s="322" t="s">
        <v>294</v>
      </c>
      <c r="F906" s="83" t="s">
        <v>323</v>
      </c>
      <c r="G906" s="44">
        <f>SUM(G907:G911)</f>
        <v>53702.8</v>
      </c>
      <c r="H906" s="44">
        <f t="shared" ref="H906:N906" si="314">SUM(H907:H911)</f>
        <v>23327.199999999997</v>
      </c>
      <c r="I906" s="44">
        <f t="shared" si="314"/>
        <v>41656</v>
      </c>
      <c r="J906" s="44">
        <f t="shared" si="314"/>
        <v>14100.6</v>
      </c>
      <c r="K906" s="44">
        <f t="shared" si="314"/>
        <v>12046.8</v>
      </c>
      <c r="L906" s="44">
        <f t="shared" si="314"/>
        <v>9226.6</v>
      </c>
      <c r="M906" s="44">
        <f t="shared" si="314"/>
        <v>0</v>
      </c>
      <c r="N906" s="44">
        <f t="shared" si="314"/>
        <v>0</v>
      </c>
      <c r="O906" s="83"/>
    </row>
    <row r="907" spans="1:15">
      <c r="A907" s="355"/>
      <c r="B907" s="350"/>
      <c r="C907" s="351"/>
      <c r="D907" s="352"/>
      <c r="E907" s="329"/>
      <c r="F907" s="83">
        <v>2013</v>
      </c>
      <c r="G907" s="44">
        <f t="shared" ref="G907:H911" si="315">I907+K907+M907</f>
        <v>0</v>
      </c>
      <c r="H907" s="44">
        <f t="shared" si="315"/>
        <v>0</v>
      </c>
      <c r="I907" s="83">
        <v>0</v>
      </c>
      <c r="J907" s="44">
        <v>0</v>
      </c>
      <c r="K907" s="44">
        <v>0</v>
      </c>
      <c r="L907" s="44">
        <v>0</v>
      </c>
      <c r="M907" s="83">
        <v>0</v>
      </c>
      <c r="N907" s="83">
        <v>0</v>
      </c>
      <c r="O907" s="83"/>
    </row>
    <row r="908" spans="1:15" ht="36" customHeight="1">
      <c r="A908" s="355"/>
      <c r="B908" s="350"/>
      <c r="C908" s="351"/>
      <c r="D908" s="352"/>
      <c r="E908" s="329"/>
      <c r="F908" s="81">
        <v>2014</v>
      </c>
      <c r="G908" s="91">
        <f t="shared" si="315"/>
        <v>2908.8</v>
      </c>
      <c r="H908" s="91">
        <f t="shared" si="315"/>
        <v>2908.8</v>
      </c>
      <c r="I908" s="91">
        <v>2327</v>
      </c>
      <c r="J908" s="91">
        <v>2327</v>
      </c>
      <c r="K908" s="91">
        <v>581.79999999999995</v>
      </c>
      <c r="L908" s="91">
        <v>581.79999999999995</v>
      </c>
      <c r="M908" s="81">
        <v>0</v>
      </c>
      <c r="N908" s="81">
        <v>0</v>
      </c>
      <c r="O908" s="86" t="s">
        <v>442</v>
      </c>
    </row>
    <row r="909" spans="1:15" ht="129.75" customHeight="1">
      <c r="A909" s="329"/>
      <c r="B909" s="336"/>
      <c r="C909" s="337"/>
      <c r="D909" s="338"/>
      <c r="E909" s="329"/>
      <c r="F909" s="83">
        <v>2015</v>
      </c>
      <c r="G909" s="91">
        <f t="shared" si="315"/>
        <v>0</v>
      </c>
      <c r="H909" s="91">
        <f t="shared" si="315"/>
        <v>0</v>
      </c>
      <c r="I909" s="91">
        <v>0</v>
      </c>
      <c r="J909" s="91">
        <v>0</v>
      </c>
      <c r="K909" s="91">
        <v>0</v>
      </c>
      <c r="L909" s="91">
        <v>0</v>
      </c>
      <c r="M909" s="81">
        <v>0</v>
      </c>
      <c r="N909" s="81">
        <v>0</v>
      </c>
      <c r="O909" s="86"/>
    </row>
    <row r="910" spans="1:15" ht="212.25" customHeight="1">
      <c r="A910" s="88"/>
      <c r="B910" s="347" t="s">
        <v>698</v>
      </c>
      <c r="C910" s="348"/>
      <c r="D910" s="349"/>
      <c r="E910" s="93"/>
      <c r="F910" s="81">
        <v>2016</v>
      </c>
      <c r="G910" s="91">
        <f t="shared" si="315"/>
        <v>49129</v>
      </c>
      <c r="H910" s="91">
        <f t="shared" si="315"/>
        <v>6645</v>
      </c>
      <c r="I910" s="91">
        <v>39329</v>
      </c>
      <c r="J910" s="91">
        <v>0</v>
      </c>
      <c r="K910" s="91">
        <v>9800</v>
      </c>
      <c r="L910" s="91">
        <v>6645</v>
      </c>
      <c r="M910" s="81"/>
      <c r="N910" s="81"/>
      <c r="O910" s="86" t="s">
        <v>1150</v>
      </c>
    </row>
    <row r="911" spans="1:15" ht="206.25" customHeight="1">
      <c r="A911" s="88"/>
      <c r="B911" s="435" t="s">
        <v>1207</v>
      </c>
      <c r="C911" s="493"/>
      <c r="D911" s="494"/>
      <c r="E911" s="95"/>
      <c r="F911" s="85">
        <v>2017</v>
      </c>
      <c r="G911" s="49">
        <f t="shared" si="315"/>
        <v>1665</v>
      </c>
      <c r="H911" s="49">
        <f t="shared" si="315"/>
        <v>13773.4</v>
      </c>
      <c r="I911" s="49">
        <v>0</v>
      </c>
      <c r="J911" s="204">
        <v>11773.6</v>
      </c>
      <c r="K911" s="150">
        <v>1665</v>
      </c>
      <c r="L911" s="205">
        <v>1999.8</v>
      </c>
      <c r="M911" s="156">
        <v>0</v>
      </c>
      <c r="N911" s="156">
        <v>0</v>
      </c>
      <c r="O911" s="170" t="s">
        <v>1311</v>
      </c>
    </row>
    <row r="912" spans="1:15" ht="22.5" customHeight="1">
      <c r="A912" s="354" t="s">
        <v>415</v>
      </c>
      <c r="B912" s="347" t="s">
        <v>413</v>
      </c>
      <c r="C912" s="348"/>
      <c r="D912" s="349"/>
      <c r="E912" s="322" t="s">
        <v>294</v>
      </c>
      <c r="F912" s="83" t="s">
        <v>323</v>
      </c>
      <c r="G912" s="44">
        <f>SUM(G913:G917)</f>
        <v>7007.8</v>
      </c>
      <c r="H912" s="44">
        <f t="shared" ref="H912:N912" si="316">SUM(H913:H917)</f>
        <v>7007.4000000000005</v>
      </c>
      <c r="I912" s="44">
        <f t="shared" si="316"/>
        <v>5926</v>
      </c>
      <c r="J912" s="44">
        <f t="shared" si="316"/>
        <v>5926</v>
      </c>
      <c r="K912" s="44">
        <f t="shared" si="316"/>
        <v>1081.8</v>
      </c>
      <c r="L912" s="44">
        <f t="shared" si="316"/>
        <v>1081.4000000000001</v>
      </c>
      <c r="M912" s="44">
        <f t="shared" si="316"/>
        <v>0</v>
      </c>
      <c r="N912" s="44">
        <f t="shared" si="316"/>
        <v>0</v>
      </c>
      <c r="O912" s="83"/>
    </row>
    <row r="913" spans="1:15" ht="27" customHeight="1">
      <c r="A913" s="355"/>
      <c r="B913" s="350"/>
      <c r="C913" s="351"/>
      <c r="D913" s="352"/>
      <c r="E913" s="353"/>
      <c r="F913" s="83">
        <v>2013</v>
      </c>
      <c r="G913" s="44">
        <f t="shared" ref="G913:H916" si="317">I913+K913+M913</f>
        <v>0</v>
      </c>
      <c r="H913" s="44">
        <f t="shared" si="317"/>
        <v>0</v>
      </c>
      <c r="I913" s="83">
        <v>0</v>
      </c>
      <c r="J913" s="44">
        <v>0</v>
      </c>
      <c r="K913" s="44">
        <v>0</v>
      </c>
      <c r="L913" s="44">
        <v>0</v>
      </c>
      <c r="M913" s="83">
        <v>0</v>
      </c>
      <c r="N913" s="83">
        <v>0</v>
      </c>
      <c r="O913" s="83"/>
    </row>
    <row r="914" spans="1:15" ht="51" customHeight="1">
      <c r="A914" s="355"/>
      <c r="B914" s="350"/>
      <c r="C914" s="351"/>
      <c r="D914" s="352"/>
      <c r="E914" s="353"/>
      <c r="F914" s="83">
        <v>2014</v>
      </c>
      <c r="G914" s="44">
        <f t="shared" si="317"/>
        <v>2908.8</v>
      </c>
      <c r="H914" s="44">
        <f t="shared" si="317"/>
        <v>2908.8</v>
      </c>
      <c r="I914" s="44">
        <v>2327</v>
      </c>
      <c r="J914" s="44">
        <v>2327</v>
      </c>
      <c r="K914" s="44">
        <v>581.79999999999995</v>
      </c>
      <c r="L914" s="44">
        <v>581.79999999999995</v>
      </c>
      <c r="M914" s="83">
        <v>0</v>
      </c>
      <c r="N914" s="83">
        <v>0</v>
      </c>
      <c r="O914" s="87" t="s">
        <v>573</v>
      </c>
    </row>
    <row r="915" spans="1:15" ht="85.5" customHeight="1">
      <c r="A915" s="329"/>
      <c r="B915" s="347" t="s">
        <v>574</v>
      </c>
      <c r="C915" s="348"/>
      <c r="D915" s="349"/>
      <c r="E915" s="329"/>
      <c r="F915" s="83">
        <v>2015</v>
      </c>
      <c r="G915" s="44">
        <f t="shared" si="317"/>
        <v>4099</v>
      </c>
      <c r="H915" s="44">
        <f t="shared" si="317"/>
        <v>4098.6000000000004</v>
      </c>
      <c r="I915" s="44">
        <v>3599</v>
      </c>
      <c r="J915" s="44">
        <v>3599</v>
      </c>
      <c r="K915" s="44">
        <v>500</v>
      </c>
      <c r="L915" s="44">
        <v>499.6</v>
      </c>
      <c r="M915" s="83">
        <v>0</v>
      </c>
      <c r="N915" s="83">
        <v>0</v>
      </c>
      <c r="O915" s="87" t="s">
        <v>681</v>
      </c>
    </row>
    <row r="916" spans="1:15">
      <c r="A916" s="329"/>
      <c r="B916" s="483" t="s">
        <v>699</v>
      </c>
      <c r="C916" s="483"/>
      <c r="D916" s="483"/>
      <c r="E916" s="329"/>
      <c r="F916" s="322">
        <v>2016</v>
      </c>
      <c r="G916" s="557">
        <f t="shared" si="317"/>
        <v>0</v>
      </c>
      <c r="H916" s="557">
        <f t="shared" si="317"/>
        <v>0</v>
      </c>
      <c r="I916" s="557">
        <v>0</v>
      </c>
      <c r="J916" s="557">
        <v>0</v>
      </c>
      <c r="K916" s="557">
        <v>0</v>
      </c>
      <c r="L916" s="557">
        <v>0</v>
      </c>
      <c r="M916" s="322"/>
      <c r="N916" s="322">
        <v>0</v>
      </c>
      <c r="O916" s="480"/>
    </row>
    <row r="917" spans="1:15" ht="115.5" customHeight="1">
      <c r="A917" s="540"/>
      <c r="B917" s="556"/>
      <c r="C917" s="556"/>
      <c r="D917" s="556"/>
      <c r="E917" s="539"/>
      <c r="F917" s="540"/>
      <c r="G917" s="540"/>
      <c r="H917" s="540"/>
      <c r="I917" s="540"/>
      <c r="J917" s="558"/>
      <c r="K917" s="323"/>
      <c r="L917" s="558"/>
      <c r="M917" s="323"/>
      <c r="N917" s="362"/>
      <c r="O917" s="482"/>
    </row>
    <row r="918" spans="1:15" ht="126" customHeight="1">
      <c r="A918" s="96"/>
      <c r="B918" s="559" t="s">
        <v>1208</v>
      </c>
      <c r="C918" s="559"/>
      <c r="D918" s="559"/>
      <c r="E918" s="97"/>
      <c r="F918" s="85">
        <v>2017</v>
      </c>
      <c r="G918" s="50">
        <f t="shared" ref="G918:H919" si="318">I918+K918+M918</f>
        <v>0</v>
      </c>
      <c r="H918" s="50">
        <f t="shared" si="318"/>
        <v>0</v>
      </c>
      <c r="I918" s="50">
        <v>0</v>
      </c>
      <c r="J918" s="150">
        <v>0</v>
      </c>
      <c r="K918" s="150">
        <v>0</v>
      </c>
      <c r="L918" s="150">
        <v>0</v>
      </c>
      <c r="M918" s="48">
        <v>0</v>
      </c>
      <c r="N918" s="48">
        <v>0</v>
      </c>
      <c r="O918" s="170" t="s">
        <v>1312</v>
      </c>
    </row>
    <row r="919" spans="1:15" ht="108" customHeight="1">
      <c r="A919" s="96"/>
      <c r="B919" s="559" t="s">
        <v>1209</v>
      </c>
      <c r="C919" s="559"/>
      <c r="D919" s="559"/>
      <c r="E919" s="97"/>
      <c r="F919" s="85">
        <v>2017</v>
      </c>
      <c r="G919" s="50">
        <f t="shared" si="318"/>
        <v>0</v>
      </c>
      <c r="H919" s="50">
        <f t="shared" si="318"/>
        <v>0</v>
      </c>
      <c r="I919" s="50">
        <v>0</v>
      </c>
      <c r="J919" s="150">
        <v>0</v>
      </c>
      <c r="K919" s="150">
        <v>0</v>
      </c>
      <c r="L919" s="150">
        <v>0</v>
      </c>
      <c r="M919" s="48">
        <v>0</v>
      </c>
      <c r="N919" s="48">
        <v>0</v>
      </c>
      <c r="O919" s="170" t="s">
        <v>1313</v>
      </c>
    </row>
    <row r="920" spans="1:15">
      <c r="A920" s="354" t="s">
        <v>416</v>
      </c>
      <c r="B920" s="347" t="s">
        <v>417</v>
      </c>
      <c r="C920" s="348"/>
      <c r="D920" s="349"/>
      <c r="E920" s="322" t="s">
        <v>54</v>
      </c>
      <c r="F920" s="157" t="s">
        <v>323</v>
      </c>
      <c r="G920" s="44">
        <f>SUM(G921:G925)</f>
        <v>4529.8999999999996</v>
      </c>
      <c r="H920" s="44">
        <f t="shared" ref="H920:N920" si="319">SUM(H921:H925)</f>
        <v>4037.4</v>
      </c>
      <c r="I920" s="44">
        <f t="shared" si="319"/>
        <v>3581.6</v>
      </c>
      <c r="J920" s="44">
        <f t="shared" si="319"/>
        <v>3581.6</v>
      </c>
      <c r="K920" s="44">
        <f t="shared" si="319"/>
        <v>948.3</v>
      </c>
      <c r="L920" s="44">
        <f t="shared" si="319"/>
        <v>455.8</v>
      </c>
      <c r="M920" s="44">
        <f t="shared" si="319"/>
        <v>0</v>
      </c>
      <c r="N920" s="44">
        <f t="shared" si="319"/>
        <v>0</v>
      </c>
      <c r="O920" s="157"/>
    </row>
    <row r="921" spans="1:15">
      <c r="A921" s="355"/>
      <c r="B921" s="350"/>
      <c r="C921" s="351"/>
      <c r="D921" s="352"/>
      <c r="E921" s="353"/>
      <c r="F921" s="157">
        <v>2013</v>
      </c>
      <c r="G921" s="44">
        <f t="shared" ref="G921:H925" si="320">I921+K921+M921</f>
        <v>0</v>
      </c>
      <c r="H921" s="44">
        <f t="shared" si="320"/>
        <v>0</v>
      </c>
      <c r="I921" s="157">
        <v>0</v>
      </c>
      <c r="J921" s="44">
        <v>0</v>
      </c>
      <c r="K921" s="44">
        <v>0</v>
      </c>
      <c r="L921" s="44">
        <v>0</v>
      </c>
      <c r="M921" s="157">
        <v>0</v>
      </c>
      <c r="N921" s="157">
        <v>0</v>
      </c>
      <c r="O921" s="157"/>
    </row>
    <row r="922" spans="1:15" ht="71.25" customHeight="1">
      <c r="A922" s="355"/>
      <c r="B922" s="350"/>
      <c r="C922" s="351"/>
      <c r="D922" s="352"/>
      <c r="E922" s="353"/>
      <c r="F922" s="157">
        <v>2014</v>
      </c>
      <c r="G922" s="44">
        <f t="shared" si="320"/>
        <v>2168.4</v>
      </c>
      <c r="H922" s="44">
        <f t="shared" si="320"/>
        <v>2168.4</v>
      </c>
      <c r="I922" s="44">
        <v>1951.6</v>
      </c>
      <c r="J922" s="44">
        <v>1951.6</v>
      </c>
      <c r="K922" s="44">
        <v>216.8</v>
      </c>
      <c r="L922" s="44">
        <v>216.8</v>
      </c>
      <c r="M922" s="157">
        <v>0</v>
      </c>
      <c r="N922" s="157">
        <v>0</v>
      </c>
      <c r="O922" s="89"/>
    </row>
    <row r="923" spans="1:15" ht="108" customHeight="1">
      <c r="A923" s="329"/>
      <c r="B923" s="347" t="s">
        <v>575</v>
      </c>
      <c r="C923" s="348"/>
      <c r="D923" s="349"/>
      <c r="E923" s="329"/>
      <c r="F923" s="157">
        <v>2015</v>
      </c>
      <c r="G923" s="44">
        <f t="shared" si="320"/>
        <v>1784</v>
      </c>
      <c r="H923" s="44">
        <f t="shared" si="320"/>
        <v>1784</v>
      </c>
      <c r="I923" s="44">
        <v>1630</v>
      </c>
      <c r="J923" s="44">
        <v>1630</v>
      </c>
      <c r="K923" s="44">
        <v>154</v>
      </c>
      <c r="L923" s="44">
        <v>154</v>
      </c>
      <c r="M923" s="157">
        <v>0</v>
      </c>
      <c r="N923" s="157">
        <v>0</v>
      </c>
      <c r="O923" s="164" t="s">
        <v>532</v>
      </c>
    </row>
    <row r="924" spans="1:15" ht="105.75" customHeight="1">
      <c r="A924" s="329"/>
      <c r="B924" s="347" t="s">
        <v>700</v>
      </c>
      <c r="C924" s="348"/>
      <c r="D924" s="349"/>
      <c r="E924" s="323"/>
      <c r="F924" s="157">
        <v>2016</v>
      </c>
      <c r="G924" s="44">
        <f t="shared" si="320"/>
        <v>492.5</v>
      </c>
      <c r="H924" s="44">
        <f t="shared" si="320"/>
        <v>0</v>
      </c>
      <c r="I924" s="44">
        <v>0</v>
      </c>
      <c r="J924" s="44">
        <v>0</v>
      </c>
      <c r="K924" s="44">
        <v>492.5</v>
      </c>
      <c r="L924" s="44">
        <v>0</v>
      </c>
      <c r="M924" s="157">
        <v>0</v>
      </c>
      <c r="N924" s="157">
        <v>0</v>
      </c>
      <c r="O924" s="164" t="s">
        <v>1210</v>
      </c>
    </row>
    <row r="925" spans="1:15" ht="123.75" customHeight="1">
      <c r="A925" s="323"/>
      <c r="B925" s="483" t="s">
        <v>1211</v>
      </c>
      <c r="C925" s="483"/>
      <c r="D925" s="483"/>
      <c r="E925" s="155"/>
      <c r="F925" s="159">
        <v>2017</v>
      </c>
      <c r="G925" s="44">
        <f t="shared" si="320"/>
        <v>85</v>
      </c>
      <c r="H925" s="44">
        <f t="shared" si="320"/>
        <v>85</v>
      </c>
      <c r="I925" s="44">
        <v>0</v>
      </c>
      <c r="J925" s="44">
        <v>0</v>
      </c>
      <c r="K925" s="44">
        <v>85</v>
      </c>
      <c r="L925" s="44">
        <v>85</v>
      </c>
      <c r="M925" s="157">
        <v>0</v>
      </c>
      <c r="N925" s="157">
        <v>0</v>
      </c>
      <c r="O925" s="164" t="s">
        <v>1314</v>
      </c>
    </row>
    <row r="926" spans="1:15">
      <c r="A926" s="354" t="s">
        <v>419</v>
      </c>
      <c r="B926" s="483" t="s">
        <v>418</v>
      </c>
      <c r="C926" s="483"/>
      <c r="D926" s="483"/>
      <c r="E926" s="322" t="s">
        <v>57</v>
      </c>
      <c r="F926" s="157" t="s">
        <v>323</v>
      </c>
      <c r="G926" s="44">
        <f>SUM(G927:G931)</f>
        <v>28386.2</v>
      </c>
      <c r="H926" s="44">
        <f t="shared" ref="H926:N926" si="321">SUM(H927:H931)</f>
        <v>24638.300000000003</v>
      </c>
      <c r="I926" s="44">
        <f t="shared" si="321"/>
        <v>24402.7</v>
      </c>
      <c r="J926" s="44">
        <f t="shared" si="321"/>
        <v>21227</v>
      </c>
      <c r="K926" s="44">
        <f t="shared" si="321"/>
        <v>3983.5</v>
      </c>
      <c r="L926" s="44">
        <f t="shared" si="321"/>
        <v>3411.2999999999997</v>
      </c>
      <c r="M926" s="44">
        <f t="shared" si="321"/>
        <v>0</v>
      </c>
      <c r="N926" s="44">
        <f t="shared" si="321"/>
        <v>0</v>
      </c>
      <c r="O926" s="157"/>
    </row>
    <row r="927" spans="1:15">
      <c r="A927" s="355"/>
      <c r="B927" s="483"/>
      <c r="C927" s="483"/>
      <c r="D927" s="483"/>
      <c r="E927" s="329"/>
      <c r="F927" s="157">
        <v>2013</v>
      </c>
      <c r="G927" s="44">
        <f t="shared" ref="G927:H931" si="322">I927+K927+M927</f>
        <v>0</v>
      </c>
      <c r="H927" s="44">
        <f t="shared" si="322"/>
        <v>0</v>
      </c>
      <c r="I927" s="157">
        <v>0</v>
      </c>
      <c r="J927" s="44">
        <v>0</v>
      </c>
      <c r="K927" s="44">
        <v>0</v>
      </c>
      <c r="L927" s="44">
        <v>0</v>
      </c>
      <c r="M927" s="157">
        <v>0</v>
      </c>
      <c r="N927" s="157">
        <v>0</v>
      </c>
      <c r="O927" s="157"/>
    </row>
    <row r="928" spans="1:15" ht="309.75" customHeight="1">
      <c r="A928" s="355"/>
      <c r="B928" s="483"/>
      <c r="C928" s="483"/>
      <c r="D928" s="483"/>
      <c r="E928" s="329"/>
      <c r="F928" s="157">
        <v>2014</v>
      </c>
      <c r="G928" s="44">
        <f t="shared" si="322"/>
        <v>5841</v>
      </c>
      <c r="H928" s="44">
        <f t="shared" si="322"/>
        <v>5841</v>
      </c>
      <c r="I928" s="44">
        <v>4300</v>
      </c>
      <c r="J928" s="44">
        <v>4300</v>
      </c>
      <c r="K928" s="44">
        <v>1541</v>
      </c>
      <c r="L928" s="44">
        <v>1541</v>
      </c>
      <c r="M928" s="157">
        <v>0</v>
      </c>
      <c r="N928" s="157">
        <v>0</v>
      </c>
      <c r="O928" s="164" t="s">
        <v>532</v>
      </c>
    </row>
    <row r="929" spans="1:15" ht="164.25" customHeight="1">
      <c r="A929" s="329"/>
      <c r="B929" s="347" t="s">
        <v>576</v>
      </c>
      <c r="C929" s="348"/>
      <c r="D929" s="349"/>
      <c r="E929" s="329"/>
      <c r="F929" s="157">
        <v>2015</v>
      </c>
      <c r="G929" s="44">
        <f t="shared" si="322"/>
        <v>4445</v>
      </c>
      <c r="H929" s="44">
        <f t="shared" si="322"/>
        <v>5304</v>
      </c>
      <c r="I929" s="44">
        <v>4000</v>
      </c>
      <c r="J929" s="44">
        <v>4783</v>
      </c>
      <c r="K929" s="44">
        <v>445</v>
      </c>
      <c r="L929" s="44">
        <v>521</v>
      </c>
      <c r="M929" s="157">
        <v>0</v>
      </c>
      <c r="N929" s="157">
        <v>0</v>
      </c>
      <c r="O929" s="164" t="s">
        <v>577</v>
      </c>
    </row>
    <row r="930" spans="1:15" ht="134.25" customHeight="1">
      <c r="A930" s="88"/>
      <c r="B930" s="347" t="s">
        <v>701</v>
      </c>
      <c r="C930" s="348"/>
      <c r="D930" s="349"/>
      <c r="E930" s="155"/>
      <c r="F930" s="157">
        <v>2016</v>
      </c>
      <c r="G930" s="44">
        <f t="shared" si="322"/>
        <v>14693.9</v>
      </c>
      <c r="H930" s="44">
        <f t="shared" si="322"/>
        <v>8212.2000000000007</v>
      </c>
      <c r="I930" s="44">
        <v>13224.5</v>
      </c>
      <c r="J930" s="44">
        <v>7391</v>
      </c>
      <c r="K930" s="44">
        <v>1469.4</v>
      </c>
      <c r="L930" s="44">
        <v>821.2</v>
      </c>
      <c r="M930" s="157">
        <v>0</v>
      </c>
      <c r="N930" s="157">
        <v>0</v>
      </c>
      <c r="O930" s="164" t="s">
        <v>1127</v>
      </c>
    </row>
    <row r="931" spans="1:15" ht="132" customHeight="1">
      <c r="A931" s="88"/>
      <c r="B931" s="422" t="s">
        <v>1212</v>
      </c>
      <c r="C931" s="560"/>
      <c r="D931" s="561"/>
      <c r="E931" s="155"/>
      <c r="F931" s="159">
        <v>2017</v>
      </c>
      <c r="G931" s="44">
        <f t="shared" si="322"/>
        <v>3406.2999999999997</v>
      </c>
      <c r="H931" s="44">
        <f t="shared" si="322"/>
        <v>5281.1</v>
      </c>
      <c r="I931" s="44">
        <v>2878.2</v>
      </c>
      <c r="J931" s="44">
        <v>4753</v>
      </c>
      <c r="K931" s="13">
        <v>528.1</v>
      </c>
      <c r="L931" s="13">
        <v>528.1</v>
      </c>
      <c r="M931" s="157">
        <v>0</v>
      </c>
      <c r="N931" s="157">
        <v>0</v>
      </c>
      <c r="O931" s="164" t="s">
        <v>1315</v>
      </c>
    </row>
    <row r="932" spans="1:15">
      <c r="A932" s="354" t="s">
        <v>420</v>
      </c>
      <c r="B932" s="347" t="s">
        <v>421</v>
      </c>
      <c r="C932" s="348"/>
      <c r="D932" s="349"/>
      <c r="E932" s="322" t="s">
        <v>423</v>
      </c>
      <c r="F932" s="157" t="s">
        <v>323</v>
      </c>
      <c r="G932" s="44">
        <f>SUM(G933:G937)</f>
        <v>10564.800000000001</v>
      </c>
      <c r="H932" s="44">
        <f t="shared" ref="H932:N932" si="323">SUM(H933:H937)</f>
        <v>8386.7420000000002</v>
      </c>
      <c r="I932" s="44">
        <f t="shared" si="323"/>
        <v>6037</v>
      </c>
      <c r="J932" s="44">
        <f t="shared" si="323"/>
        <v>5917.5420000000004</v>
      </c>
      <c r="K932" s="44">
        <f t="shared" si="323"/>
        <v>4527.8</v>
      </c>
      <c r="L932" s="44">
        <f t="shared" si="323"/>
        <v>2469.2000000000003</v>
      </c>
      <c r="M932" s="44">
        <f t="shared" si="323"/>
        <v>0</v>
      </c>
      <c r="N932" s="44">
        <f t="shared" si="323"/>
        <v>0</v>
      </c>
      <c r="O932" s="157"/>
    </row>
    <row r="933" spans="1:15">
      <c r="A933" s="355"/>
      <c r="B933" s="350"/>
      <c r="C933" s="351"/>
      <c r="D933" s="352"/>
      <c r="E933" s="329"/>
      <c r="F933" s="157">
        <v>2013</v>
      </c>
      <c r="G933" s="44">
        <f t="shared" ref="G933:H937" si="324">I933+K933+M933</f>
        <v>0</v>
      </c>
      <c r="H933" s="44">
        <f t="shared" si="324"/>
        <v>0</v>
      </c>
      <c r="I933" s="157">
        <v>0</v>
      </c>
      <c r="J933" s="44">
        <v>0</v>
      </c>
      <c r="K933" s="44">
        <v>0</v>
      </c>
      <c r="L933" s="44">
        <v>0</v>
      </c>
      <c r="M933" s="157">
        <v>0</v>
      </c>
      <c r="N933" s="157">
        <v>0</v>
      </c>
      <c r="O933" s="157"/>
    </row>
    <row r="934" spans="1:15" ht="155.25" customHeight="1">
      <c r="A934" s="355"/>
      <c r="B934" s="350"/>
      <c r="C934" s="351"/>
      <c r="D934" s="352"/>
      <c r="E934" s="329"/>
      <c r="F934" s="157">
        <v>2014</v>
      </c>
      <c r="G934" s="44">
        <f t="shared" si="324"/>
        <v>4144.6000000000004</v>
      </c>
      <c r="H934" s="44">
        <f t="shared" si="324"/>
        <v>4144.6000000000004</v>
      </c>
      <c r="I934" s="44">
        <v>1963.6</v>
      </c>
      <c r="J934" s="44">
        <v>1963.6</v>
      </c>
      <c r="K934" s="44">
        <v>2181</v>
      </c>
      <c r="L934" s="44">
        <v>2181</v>
      </c>
      <c r="M934" s="157">
        <v>0</v>
      </c>
      <c r="N934" s="157">
        <v>0</v>
      </c>
      <c r="O934" s="164" t="s">
        <v>532</v>
      </c>
    </row>
    <row r="935" spans="1:15" ht="126">
      <c r="A935" s="88"/>
      <c r="B935" s="347" t="s">
        <v>578</v>
      </c>
      <c r="C935" s="348"/>
      <c r="D935" s="349"/>
      <c r="E935" s="329"/>
      <c r="F935" s="157">
        <v>2015</v>
      </c>
      <c r="G935" s="44">
        <f t="shared" si="324"/>
        <v>3066</v>
      </c>
      <c r="H935" s="44">
        <f t="shared" si="324"/>
        <v>3066</v>
      </c>
      <c r="I935" s="44">
        <v>2843</v>
      </c>
      <c r="J935" s="44">
        <v>2843</v>
      </c>
      <c r="K935" s="44">
        <v>223</v>
      </c>
      <c r="L935" s="44">
        <v>223</v>
      </c>
      <c r="M935" s="157">
        <v>0</v>
      </c>
      <c r="N935" s="157">
        <v>0</v>
      </c>
      <c r="O935" s="10" t="s">
        <v>579</v>
      </c>
    </row>
    <row r="936" spans="1:15" ht="153" customHeight="1">
      <c r="A936" s="88"/>
      <c r="B936" s="347" t="s">
        <v>702</v>
      </c>
      <c r="C936" s="348"/>
      <c r="D936" s="349"/>
      <c r="E936" s="155"/>
      <c r="F936" s="157">
        <v>2016</v>
      </c>
      <c r="G936" s="44">
        <f t="shared" si="324"/>
        <v>567.79999999999995</v>
      </c>
      <c r="H936" s="167">
        <f t="shared" si="324"/>
        <v>567.74199999999996</v>
      </c>
      <c r="I936" s="157">
        <v>539</v>
      </c>
      <c r="J936" s="44">
        <v>538.94200000000001</v>
      </c>
      <c r="K936" s="44">
        <v>28.8</v>
      </c>
      <c r="L936" s="44">
        <v>28.8</v>
      </c>
      <c r="M936" s="157">
        <v>0</v>
      </c>
      <c r="N936" s="157">
        <v>0</v>
      </c>
      <c r="O936" s="164" t="s">
        <v>1123</v>
      </c>
    </row>
    <row r="937" spans="1:15" ht="201" customHeight="1">
      <c r="A937" s="88"/>
      <c r="B937" s="422" t="s">
        <v>1213</v>
      </c>
      <c r="C937" s="560"/>
      <c r="D937" s="561"/>
      <c r="E937" s="155"/>
      <c r="F937" s="159">
        <v>2017</v>
      </c>
      <c r="G937" s="44">
        <f t="shared" si="324"/>
        <v>2786.4</v>
      </c>
      <c r="H937" s="44">
        <f t="shared" si="324"/>
        <v>608.4</v>
      </c>
      <c r="I937" s="44">
        <v>691.4</v>
      </c>
      <c r="J937" s="44">
        <v>572</v>
      </c>
      <c r="K937" s="44">
        <v>2095</v>
      </c>
      <c r="L937" s="44">
        <v>36.4</v>
      </c>
      <c r="M937" s="157">
        <v>0</v>
      </c>
      <c r="N937" s="157">
        <v>0</v>
      </c>
      <c r="O937" s="164" t="s">
        <v>1214</v>
      </c>
    </row>
    <row r="938" spans="1:15">
      <c r="A938" s="354" t="s">
        <v>424</v>
      </c>
      <c r="B938" s="347" t="s">
        <v>422</v>
      </c>
      <c r="C938" s="348"/>
      <c r="D938" s="349"/>
      <c r="E938" s="322" t="s">
        <v>296</v>
      </c>
      <c r="F938" s="157" t="s">
        <v>323</v>
      </c>
      <c r="G938" s="44">
        <f>SUM(G939:G943)</f>
        <v>7836.5</v>
      </c>
      <c r="H938" s="44">
        <f t="shared" ref="H938:N938" si="325">SUM(H939:H943)</f>
        <v>7390.9</v>
      </c>
      <c r="I938" s="44">
        <f t="shared" si="325"/>
        <v>5181.5</v>
      </c>
      <c r="J938" s="44">
        <f t="shared" si="325"/>
        <v>5181.5</v>
      </c>
      <c r="K938" s="44">
        <f t="shared" si="325"/>
        <v>2655</v>
      </c>
      <c r="L938" s="44">
        <f t="shared" si="325"/>
        <v>2209.4</v>
      </c>
      <c r="M938" s="44">
        <f t="shared" si="325"/>
        <v>0</v>
      </c>
      <c r="N938" s="44">
        <f t="shared" si="325"/>
        <v>0</v>
      </c>
      <c r="O938" s="157"/>
    </row>
    <row r="939" spans="1:15">
      <c r="A939" s="355"/>
      <c r="B939" s="350"/>
      <c r="C939" s="351"/>
      <c r="D939" s="352"/>
      <c r="E939" s="329"/>
      <c r="F939" s="157">
        <v>2013</v>
      </c>
      <c r="G939" s="44">
        <f t="shared" ref="G939:H1009" si="326">I939+K939+M939</f>
        <v>0</v>
      </c>
      <c r="H939" s="167">
        <f t="shared" si="326"/>
        <v>0</v>
      </c>
      <c r="I939" s="157">
        <v>0</v>
      </c>
      <c r="J939" s="44">
        <v>0</v>
      </c>
      <c r="K939" s="44">
        <v>0</v>
      </c>
      <c r="L939" s="44">
        <v>0</v>
      </c>
      <c r="M939" s="157">
        <v>0</v>
      </c>
      <c r="N939" s="157">
        <v>0</v>
      </c>
      <c r="O939" s="157"/>
    </row>
    <row r="940" spans="1:15" ht="84" customHeight="1">
      <c r="A940" s="355"/>
      <c r="B940" s="350"/>
      <c r="C940" s="351"/>
      <c r="D940" s="352"/>
      <c r="E940" s="329"/>
      <c r="F940" s="157">
        <v>2014</v>
      </c>
      <c r="G940" s="44">
        <f t="shared" si="326"/>
        <v>3292.7</v>
      </c>
      <c r="H940" s="167">
        <f t="shared" si="326"/>
        <v>3292.7</v>
      </c>
      <c r="I940" s="44">
        <v>2575.5</v>
      </c>
      <c r="J940" s="44">
        <v>2575.5</v>
      </c>
      <c r="K940" s="44">
        <v>717.2</v>
      </c>
      <c r="L940" s="44">
        <v>717.2</v>
      </c>
      <c r="M940" s="157">
        <v>0</v>
      </c>
      <c r="N940" s="157">
        <v>0</v>
      </c>
      <c r="O940" s="164" t="s">
        <v>532</v>
      </c>
    </row>
    <row r="941" spans="1:15" ht="177" customHeight="1">
      <c r="A941" s="329"/>
      <c r="B941" s="347" t="s">
        <v>580</v>
      </c>
      <c r="C941" s="348"/>
      <c r="D941" s="349"/>
      <c r="E941" s="329"/>
      <c r="F941" s="157">
        <v>2015</v>
      </c>
      <c r="G941" s="44">
        <f t="shared" si="326"/>
        <v>3051</v>
      </c>
      <c r="H941" s="167">
        <f t="shared" si="326"/>
        <v>3051</v>
      </c>
      <c r="I941" s="44">
        <v>2606</v>
      </c>
      <c r="J941" s="44">
        <v>2606</v>
      </c>
      <c r="K941" s="44">
        <v>445</v>
      </c>
      <c r="L941" s="44">
        <v>445</v>
      </c>
      <c r="M941" s="157">
        <v>0</v>
      </c>
      <c r="N941" s="157">
        <v>0</v>
      </c>
      <c r="O941" s="164" t="s">
        <v>581</v>
      </c>
    </row>
    <row r="942" spans="1:15" ht="174.75" customHeight="1">
      <c r="A942" s="88"/>
      <c r="B942" s="347" t="s">
        <v>703</v>
      </c>
      <c r="C942" s="348"/>
      <c r="D942" s="349"/>
      <c r="E942" s="155"/>
      <c r="F942" s="157">
        <v>2016</v>
      </c>
      <c r="G942" s="44">
        <f t="shared" si="326"/>
        <v>1492.8</v>
      </c>
      <c r="H942" s="167">
        <f t="shared" si="326"/>
        <v>1047.2</v>
      </c>
      <c r="I942" s="44">
        <v>0</v>
      </c>
      <c r="J942" s="44">
        <v>0</v>
      </c>
      <c r="K942" s="44">
        <v>1492.8</v>
      </c>
      <c r="L942" s="44">
        <v>1047.2</v>
      </c>
      <c r="M942" s="157"/>
      <c r="N942" s="157">
        <v>0</v>
      </c>
      <c r="O942" s="164" t="s">
        <v>1125</v>
      </c>
    </row>
    <row r="943" spans="1:15" ht="139.5" customHeight="1">
      <c r="A943" s="88"/>
      <c r="B943" s="422" t="s">
        <v>1215</v>
      </c>
      <c r="C943" s="560"/>
      <c r="D943" s="561"/>
      <c r="E943" s="155"/>
      <c r="F943" s="159">
        <v>2017</v>
      </c>
      <c r="G943" s="44">
        <f t="shared" si="326"/>
        <v>0</v>
      </c>
      <c r="H943" s="44">
        <f t="shared" si="326"/>
        <v>0</v>
      </c>
      <c r="I943" s="44">
        <v>0</v>
      </c>
      <c r="J943" s="44">
        <v>0</v>
      </c>
      <c r="K943" s="44">
        <v>0</v>
      </c>
      <c r="L943" s="44">
        <v>0</v>
      </c>
      <c r="M943" s="157">
        <v>0</v>
      </c>
      <c r="N943" s="157">
        <v>0</v>
      </c>
      <c r="O943" s="11" t="s">
        <v>1316</v>
      </c>
    </row>
    <row r="944" spans="1:15">
      <c r="A944" s="354" t="s">
        <v>425</v>
      </c>
      <c r="B944" s="347" t="s">
        <v>426</v>
      </c>
      <c r="C944" s="348"/>
      <c r="D944" s="349"/>
      <c r="E944" s="322" t="s">
        <v>429</v>
      </c>
      <c r="F944" s="157" t="s">
        <v>323</v>
      </c>
      <c r="G944" s="44">
        <f>SUM(G945:G949)</f>
        <v>10719.2</v>
      </c>
      <c r="H944" s="44">
        <f t="shared" ref="H944:N944" si="327">SUM(H945:H949)</f>
        <v>11199.029999999999</v>
      </c>
      <c r="I944" s="44">
        <f t="shared" si="327"/>
        <v>9242.6</v>
      </c>
      <c r="J944" s="44">
        <f t="shared" si="327"/>
        <v>8372.23</v>
      </c>
      <c r="K944" s="44">
        <f t="shared" si="327"/>
        <v>1476.6000000000001</v>
      </c>
      <c r="L944" s="44">
        <f t="shared" si="327"/>
        <v>2826.7999999999997</v>
      </c>
      <c r="M944" s="44">
        <f t="shared" si="327"/>
        <v>0</v>
      </c>
      <c r="N944" s="44">
        <f t="shared" si="327"/>
        <v>0</v>
      </c>
      <c r="O944" s="157"/>
    </row>
    <row r="945" spans="1:15">
      <c r="A945" s="355"/>
      <c r="B945" s="350"/>
      <c r="C945" s="351"/>
      <c r="D945" s="352"/>
      <c r="E945" s="329"/>
      <c r="F945" s="157">
        <v>2013</v>
      </c>
      <c r="G945" s="44">
        <f t="shared" si="326"/>
        <v>0</v>
      </c>
      <c r="H945" s="167">
        <f t="shared" si="326"/>
        <v>0</v>
      </c>
      <c r="I945" s="157">
        <v>0</v>
      </c>
      <c r="J945" s="44">
        <v>0</v>
      </c>
      <c r="K945" s="44">
        <v>0</v>
      </c>
      <c r="L945" s="44">
        <v>0</v>
      </c>
      <c r="M945" s="157">
        <v>0</v>
      </c>
      <c r="N945" s="157">
        <v>0</v>
      </c>
      <c r="O945" s="157"/>
    </row>
    <row r="946" spans="1:15" ht="86.25" customHeight="1">
      <c r="A946" s="355"/>
      <c r="B946" s="350"/>
      <c r="C946" s="351"/>
      <c r="D946" s="352"/>
      <c r="E946" s="329"/>
      <c r="F946" s="157">
        <v>2014</v>
      </c>
      <c r="G946" s="44">
        <f t="shared" si="326"/>
        <v>1789.1000000000001</v>
      </c>
      <c r="H946" s="167">
        <f t="shared" si="326"/>
        <v>1789.1000000000001</v>
      </c>
      <c r="I946" s="44">
        <v>1610.2</v>
      </c>
      <c r="J946" s="44">
        <v>1610.2</v>
      </c>
      <c r="K946" s="44">
        <v>178.9</v>
      </c>
      <c r="L946" s="44">
        <v>178.9</v>
      </c>
      <c r="M946" s="157">
        <v>0</v>
      </c>
      <c r="N946" s="157">
        <v>0</v>
      </c>
      <c r="O946" s="164" t="s">
        <v>532</v>
      </c>
    </row>
    <row r="947" spans="1:15" ht="141" customHeight="1">
      <c r="A947" s="329"/>
      <c r="B947" s="347" t="s">
        <v>582</v>
      </c>
      <c r="C947" s="348"/>
      <c r="D947" s="349"/>
      <c r="E947" s="329"/>
      <c r="F947" s="157">
        <v>2015</v>
      </c>
      <c r="G947" s="44">
        <f t="shared" si="326"/>
        <v>4724</v>
      </c>
      <c r="H947" s="167">
        <f t="shared" si="326"/>
        <v>4724</v>
      </c>
      <c r="I947" s="44">
        <v>4390</v>
      </c>
      <c r="J947" s="44">
        <v>4390</v>
      </c>
      <c r="K947" s="44">
        <v>334</v>
      </c>
      <c r="L947" s="44">
        <v>334</v>
      </c>
      <c r="M947" s="157">
        <v>0</v>
      </c>
      <c r="N947" s="157">
        <v>0</v>
      </c>
      <c r="O947" s="10" t="s">
        <v>583</v>
      </c>
    </row>
    <row r="948" spans="1:15" ht="136.5" customHeight="1">
      <c r="A948" s="88"/>
      <c r="B948" s="347" t="s">
        <v>704</v>
      </c>
      <c r="C948" s="348"/>
      <c r="D948" s="349"/>
      <c r="E948" s="155"/>
      <c r="F948" s="157">
        <v>2016</v>
      </c>
      <c r="G948" s="44">
        <f t="shared" si="326"/>
        <v>793</v>
      </c>
      <c r="H948" s="167">
        <f t="shared" si="326"/>
        <v>2143.1999999999998</v>
      </c>
      <c r="I948" s="44">
        <v>0</v>
      </c>
      <c r="J948" s="44">
        <v>0</v>
      </c>
      <c r="K948" s="44">
        <v>793</v>
      </c>
      <c r="L948" s="44">
        <v>2143.1999999999998</v>
      </c>
      <c r="M948" s="157">
        <v>0</v>
      </c>
      <c r="N948" s="157">
        <v>0</v>
      </c>
      <c r="O948" s="10" t="s">
        <v>1151</v>
      </c>
    </row>
    <row r="949" spans="1:15" ht="177" customHeight="1">
      <c r="A949" s="88"/>
      <c r="B949" s="422" t="s">
        <v>1216</v>
      </c>
      <c r="C949" s="560"/>
      <c r="D949" s="561"/>
      <c r="E949" s="155"/>
      <c r="F949" s="159">
        <v>2017</v>
      </c>
      <c r="G949" s="44">
        <f t="shared" si="326"/>
        <v>3413.1</v>
      </c>
      <c r="H949" s="44">
        <f t="shared" si="326"/>
        <v>2542.73</v>
      </c>
      <c r="I949" s="44">
        <v>3242.4</v>
      </c>
      <c r="J949" s="44">
        <v>2372.0300000000002</v>
      </c>
      <c r="K949" s="44">
        <v>170.7</v>
      </c>
      <c r="L949" s="44">
        <v>170.7</v>
      </c>
      <c r="M949" s="157">
        <v>0</v>
      </c>
      <c r="N949" s="157">
        <v>0</v>
      </c>
      <c r="O949" s="10" t="s">
        <v>1317</v>
      </c>
    </row>
    <row r="950" spans="1:15">
      <c r="A950" s="354" t="s">
        <v>427</v>
      </c>
      <c r="B950" s="347" t="s">
        <v>428</v>
      </c>
      <c r="C950" s="348"/>
      <c r="D950" s="349"/>
      <c r="E950" s="322" t="s">
        <v>53</v>
      </c>
      <c r="F950" s="157" t="s">
        <v>323</v>
      </c>
      <c r="G950" s="44">
        <f>SUM(G951:G955)</f>
        <v>8948.9</v>
      </c>
      <c r="H950" s="44">
        <f t="shared" ref="H950:N950" si="328">SUM(H951:H955)</f>
        <v>9915.2999999999993</v>
      </c>
      <c r="I950" s="44">
        <f t="shared" si="328"/>
        <v>6641</v>
      </c>
      <c r="J950" s="44">
        <f t="shared" si="328"/>
        <v>8645.2000000000007</v>
      </c>
      <c r="K950" s="44">
        <f t="shared" si="328"/>
        <v>2307.8999999999996</v>
      </c>
      <c r="L950" s="44">
        <f t="shared" si="328"/>
        <v>1270.0999999999999</v>
      </c>
      <c r="M950" s="44">
        <f t="shared" si="328"/>
        <v>0</v>
      </c>
      <c r="N950" s="44">
        <f t="shared" si="328"/>
        <v>0</v>
      </c>
      <c r="O950" s="157"/>
    </row>
    <row r="951" spans="1:15">
      <c r="A951" s="355"/>
      <c r="B951" s="350"/>
      <c r="C951" s="351"/>
      <c r="D951" s="352"/>
      <c r="E951" s="329"/>
      <c r="F951" s="157">
        <v>2013</v>
      </c>
      <c r="G951" s="44">
        <f t="shared" si="326"/>
        <v>0</v>
      </c>
      <c r="H951" s="167">
        <f t="shared" si="326"/>
        <v>0</v>
      </c>
      <c r="I951" s="157">
        <v>0</v>
      </c>
      <c r="J951" s="44">
        <v>0</v>
      </c>
      <c r="K951" s="44">
        <v>0</v>
      </c>
      <c r="L951" s="44">
        <v>0</v>
      </c>
      <c r="M951" s="157">
        <v>0</v>
      </c>
      <c r="N951" s="157">
        <v>0</v>
      </c>
      <c r="O951" s="157"/>
    </row>
    <row r="952" spans="1:15" ht="91.5" customHeight="1">
      <c r="A952" s="355"/>
      <c r="B952" s="350"/>
      <c r="C952" s="351"/>
      <c r="D952" s="352"/>
      <c r="E952" s="329"/>
      <c r="F952" s="157">
        <v>2014</v>
      </c>
      <c r="G952" s="44">
        <f t="shared" si="326"/>
        <v>2233.9</v>
      </c>
      <c r="H952" s="167">
        <f t="shared" si="326"/>
        <v>2233.9</v>
      </c>
      <c r="I952" s="44">
        <v>2009.7</v>
      </c>
      <c r="J952" s="44">
        <v>2009.7</v>
      </c>
      <c r="K952" s="44">
        <v>224.2</v>
      </c>
      <c r="L952" s="44">
        <v>224.2</v>
      </c>
      <c r="M952" s="157">
        <v>0</v>
      </c>
      <c r="N952" s="157">
        <v>0</v>
      </c>
      <c r="O952" s="164" t="s">
        <v>532</v>
      </c>
    </row>
    <row r="953" spans="1:15" ht="117" customHeight="1">
      <c r="A953" s="329"/>
      <c r="B953" s="347" t="s">
        <v>584</v>
      </c>
      <c r="C953" s="348"/>
      <c r="D953" s="349"/>
      <c r="E953" s="329"/>
      <c r="F953" s="157">
        <v>2015</v>
      </c>
      <c r="G953" s="44">
        <f t="shared" si="326"/>
        <v>3100</v>
      </c>
      <c r="H953" s="167">
        <f t="shared" si="326"/>
        <v>3100</v>
      </c>
      <c r="I953" s="44">
        <v>2877</v>
      </c>
      <c r="J953" s="44">
        <v>2877</v>
      </c>
      <c r="K953" s="44">
        <v>223</v>
      </c>
      <c r="L953" s="44">
        <v>223</v>
      </c>
      <c r="M953" s="157">
        <v>0</v>
      </c>
      <c r="N953" s="157">
        <v>0</v>
      </c>
      <c r="O953" s="164" t="s">
        <v>532</v>
      </c>
    </row>
    <row r="954" spans="1:15" ht="111" customHeight="1">
      <c r="A954" s="88"/>
      <c r="B954" s="347" t="s">
        <v>705</v>
      </c>
      <c r="C954" s="348"/>
      <c r="D954" s="349"/>
      <c r="E954" s="329"/>
      <c r="F954" s="157">
        <v>2016</v>
      </c>
      <c r="G954" s="44">
        <f t="shared" si="326"/>
        <v>923.4</v>
      </c>
      <c r="H954" s="167">
        <f t="shared" si="326"/>
        <v>446</v>
      </c>
      <c r="I954" s="44">
        <v>0</v>
      </c>
      <c r="J954" s="44">
        <v>0</v>
      </c>
      <c r="K954" s="44">
        <v>923.4</v>
      </c>
      <c r="L954" s="44">
        <v>446</v>
      </c>
      <c r="M954" s="157">
        <v>0</v>
      </c>
      <c r="N954" s="157">
        <v>0</v>
      </c>
      <c r="O954" s="164" t="s">
        <v>1124</v>
      </c>
    </row>
    <row r="955" spans="1:15" ht="220.5">
      <c r="A955" s="88"/>
      <c r="B955" s="422" t="s">
        <v>1217</v>
      </c>
      <c r="C955" s="560"/>
      <c r="D955" s="561"/>
      <c r="E955" s="323"/>
      <c r="F955" s="159">
        <v>2017</v>
      </c>
      <c r="G955" s="44">
        <f t="shared" si="326"/>
        <v>2691.6</v>
      </c>
      <c r="H955" s="44">
        <f t="shared" si="326"/>
        <v>4135.3999999999996</v>
      </c>
      <c r="I955" s="167">
        <v>1754.3</v>
      </c>
      <c r="J955" s="167">
        <v>3758.5</v>
      </c>
      <c r="K955" s="167">
        <v>937.3</v>
      </c>
      <c r="L955" s="167">
        <v>376.9</v>
      </c>
      <c r="M955" s="159">
        <v>0</v>
      </c>
      <c r="N955" s="159">
        <v>0</v>
      </c>
      <c r="O955" s="166" t="s">
        <v>1318</v>
      </c>
    </row>
    <row r="956" spans="1:15">
      <c r="A956" s="354" t="s">
        <v>430</v>
      </c>
      <c r="B956" s="347" t="s">
        <v>643</v>
      </c>
      <c r="C956" s="348"/>
      <c r="D956" s="349"/>
      <c r="E956" s="398"/>
      <c r="F956" s="157" t="s">
        <v>323</v>
      </c>
      <c r="G956" s="44">
        <f>SUM(G957:G961)</f>
        <v>18783.2</v>
      </c>
      <c r="H956" s="44">
        <f t="shared" ref="H956:N956" si="329">SUM(H957:H961)</f>
        <v>13044</v>
      </c>
      <c r="I956" s="44">
        <f t="shared" si="329"/>
        <v>12501.2</v>
      </c>
      <c r="J956" s="44">
        <f t="shared" si="329"/>
        <v>8741.1</v>
      </c>
      <c r="K956" s="44">
        <f t="shared" si="329"/>
        <v>6282</v>
      </c>
      <c r="L956" s="44">
        <f t="shared" si="329"/>
        <v>4302.8999999999996</v>
      </c>
      <c r="M956" s="44">
        <f t="shared" si="329"/>
        <v>0</v>
      </c>
      <c r="N956" s="44">
        <f t="shared" si="329"/>
        <v>0</v>
      </c>
      <c r="O956" s="157"/>
    </row>
    <row r="957" spans="1:15">
      <c r="A957" s="355"/>
      <c r="B957" s="336"/>
      <c r="C957" s="382"/>
      <c r="D957" s="338"/>
      <c r="E957" s="329"/>
      <c r="F957" s="157">
        <v>2013</v>
      </c>
      <c r="G957" s="44">
        <f t="shared" si="326"/>
        <v>0</v>
      </c>
      <c r="H957" s="167">
        <f t="shared" si="326"/>
        <v>0</v>
      </c>
      <c r="I957" s="157">
        <v>0</v>
      </c>
      <c r="J957" s="44">
        <v>0</v>
      </c>
      <c r="K957" s="44">
        <v>0</v>
      </c>
      <c r="L957" s="44">
        <v>0</v>
      </c>
      <c r="M957" s="157">
        <v>0</v>
      </c>
      <c r="N957" s="157">
        <v>0</v>
      </c>
      <c r="O957" s="157"/>
    </row>
    <row r="958" spans="1:15" ht="75.75" customHeight="1">
      <c r="A958" s="355"/>
      <c r="B958" s="339"/>
      <c r="C958" s="340"/>
      <c r="D958" s="341"/>
      <c r="E958" s="329"/>
      <c r="F958" s="157">
        <v>2014</v>
      </c>
      <c r="G958" s="44">
        <f t="shared" si="326"/>
        <v>3300.5</v>
      </c>
      <c r="H958" s="167">
        <f t="shared" si="326"/>
        <v>3300.5</v>
      </c>
      <c r="I958" s="44">
        <v>2970.5</v>
      </c>
      <c r="J958" s="44">
        <v>2970.5</v>
      </c>
      <c r="K958" s="44">
        <v>330</v>
      </c>
      <c r="L958" s="44">
        <v>330</v>
      </c>
      <c r="M958" s="157">
        <v>0</v>
      </c>
      <c r="N958" s="157">
        <v>0</v>
      </c>
      <c r="O958" s="164" t="s">
        <v>532</v>
      </c>
    </row>
    <row r="959" spans="1:15" ht="132.75" customHeight="1">
      <c r="A959" s="329"/>
      <c r="B959" s="347" t="s">
        <v>585</v>
      </c>
      <c r="C959" s="380"/>
      <c r="D959" s="381"/>
      <c r="E959" s="329"/>
      <c r="F959" s="157">
        <v>2015</v>
      </c>
      <c r="G959" s="44">
        <f t="shared" si="326"/>
        <v>4568</v>
      </c>
      <c r="H959" s="167">
        <f t="shared" si="326"/>
        <v>4568</v>
      </c>
      <c r="I959" s="44">
        <v>4345</v>
      </c>
      <c r="J959" s="44">
        <v>4345</v>
      </c>
      <c r="K959" s="44">
        <v>223</v>
      </c>
      <c r="L959" s="44">
        <v>223</v>
      </c>
      <c r="M959" s="157">
        <v>0</v>
      </c>
      <c r="N959" s="157">
        <v>0</v>
      </c>
      <c r="O959" s="164" t="s">
        <v>586</v>
      </c>
    </row>
    <row r="960" spans="1:15" ht="108.75" customHeight="1">
      <c r="A960" s="88"/>
      <c r="B960" s="347" t="s">
        <v>706</v>
      </c>
      <c r="C960" s="380"/>
      <c r="D960" s="381"/>
      <c r="E960" s="155"/>
      <c r="F960" s="157">
        <v>2016</v>
      </c>
      <c r="G960" s="44">
        <f t="shared" si="326"/>
        <v>2567.6999999999998</v>
      </c>
      <c r="H960" s="167">
        <f t="shared" si="326"/>
        <v>4299.5</v>
      </c>
      <c r="I960" s="44">
        <v>2067.6999999999998</v>
      </c>
      <c r="J960" s="44">
        <v>1425.6</v>
      </c>
      <c r="K960" s="44">
        <v>500</v>
      </c>
      <c r="L960" s="44">
        <v>2873.9</v>
      </c>
      <c r="M960" s="157">
        <v>0</v>
      </c>
      <c r="N960" s="157">
        <v>0</v>
      </c>
      <c r="O960" s="164" t="s">
        <v>1152</v>
      </c>
    </row>
    <row r="961" spans="1:15" ht="123" customHeight="1">
      <c r="A961" s="88"/>
      <c r="B961" s="422" t="s">
        <v>1218</v>
      </c>
      <c r="C961" s="560"/>
      <c r="D961" s="561"/>
      <c r="E961" s="155"/>
      <c r="F961" s="159">
        <v>2017</v>
      </c>
      <c r="G961" s="44">
        <f t="shared" si="326"/>
        <v>8347</v>
      </c>
      <c r="H961" s="44">
        <f t="shared" si="326"/>
        <v>876</v>
      </c>
      <c r="I961" s="44">
        <v>3118</v>
      </c>
      <c r="J961" s="44">
        <v>0</v>
      </c>
      <c r="K961" s="44">
        <v>5229</v>
      </c>
      <c r="L961" s="44">
        <v>876</v>
      </c>
      <c r="M961" s="157">
        <v>0</v>
      </c>
      <c r="N961" s="157">
        <v>0</v>
      </c>
      <c r="O961" s="164" t="s">
        <v>1319</v>
      </c>
    </row>
    <row r="962" spans="1:15">
      <c r="A962" s="354" t="s">
        <v>432</v>
      </c>
      <c r="B962" s="347" t="s">
        <v>431</v>
      </c>
      <c r="C962" s="348"/>
      <c r="D962" s="349"/>
      <c r="E962" s="322" t="s">
        <v>59</v>
      </c>
      <c r="F962" s="157" t="s">
        <v>323</v>
      </c>
      <c r="G962" s="44">
        <f>SUM(G963:G967)</f>
        <v>7597.9</v>
      </c>
      <c r="H962" s="44">
        <f t="shared" ref="H962:N962" si="330">SUM(H963:H967)</f>
        <v>6552.85</v>
      </c>
      <c r="I962" s="44">
        <f t="shared" si="330"/>
        <v>5265.3</v>
      </c>
      <c r="J962" s="44">
        <f t="shared" si="330"/>
        <v>5260.8</v>
      </c>
      <c r="K962" s="44">
        <f t="shared" si="330"/>
        <v>2332.6</v>
      </c>
      <c r="L962" s="44">
        <f t="shared" si="330"/>
        <v>1292.0500000000002</v>
      </c>
      <c r="M962" s="44">
        <f t="shared" si="330"/>
        <v>0</v>
      </c>
      <c r="N962" s="44">
        <f t="shared" si="330"/>
        <v>0</v>
      </c>
      <c r="O962" s="157"/>
    </row>
    <row r="963" spans="1:15">
      <c r="A963" s="355"/>
      <c r="B963" s="350"/>
      <c r="C963" s="351"/>
      <c r="D963" s="352"/>
      <c r="E963" s="329"/>
      <c r="F963" s="157">
        <v>2013</v>
      </c>
      <c r="G963" s="44">
        <f t="shared" si="326"/>
        <v>0</v>
      </c>
      <c r="H963" s="167">
        <f t="shared" si="326"/>
        <v>0</v>
      </c>
      <c r="I963" s="157">
        <v>0</v>
      </c>
      <c r="J963" s="44">
        <v>0</v>
      </c>
      <c r="K963" s="44">
        <v>0</v>
      </c>
      <c r="L963" s="44">
        <v>0</v>
      </c>
      <c r="M963" s="157">
        <v>0</v>
      </c>
      <c r="N963" s="157">
        <v>0</v>
      </c>
      <c r="O963" s="157"/>
    </row>
    <row r="964" spans="1:15" ht="131.25" customHeight="1">
      <c r="A964" s="355"/>
      <c r="B964" s="350"/>
      <c r="C964" s="351"/>
      <c r="D964" s="352"/>
      <c r="E964" s="329"/>
      <c r="F964" s="157">
        <v>2014</v>
      </c>
      <c r="G964" s="44">
        <f t="shared" si="326"/>
        <v>2200.8000000000002</v>
      </c>
      <c r="H964" s="167">
        <f t="shared" si="326"/>
        <v>2200.8000000000002</v>
      </c>
      <c r="I964" s="44">
        <v>1980.7</v>
      </c>
      <c r="J964" s="44">
        <v>1980.7</v>
      </c>
      <c r="K964" s="44">
        <v>220.1</v>
      </c>
      <c r="L964" s="44">
        <v>220.1</v>
      </c>
      <c r="M964" s="157">
        <v>0</v>
      </c>
      <c r="N964" s="157">
        <v>0</v>
      </c>
      <c r="O964" s="164" t="s">
        <v>532</v>
      </c>
    </row>
    <row r="965" spans="1:15" ht="108" customHeight="1">
      <c r="A965" s="329"/>
      <c r="B965" s="347" t="s">
        <v>587</v>
      </c>
      <c r="C965" s="348"/>
      <c r="D965" s="349"/>
      <c r="E965" s="329"/>
      <c r="F965" s="157">
        <v>2015</v>
      </c>
      <c r="G965" s="44">
        <f t="shared" si="326"/>
        <v>2539</v>
      </c>
      <c r="H965" s="167">
        <f t="shared" si="326"/>
        <v>2539</v>
      </c>
      <c r="I965" s="44">
        <v>2316</v>
      </c>
      <c r="J965" s="44">
        <v>2316</v>
      </c>
      <c r="K965" s="44">
        <v>223</v>
      </c>
      <c r="L965" s="44">
        <v>223</v>
      </c>
      <c r="M965" s="157">
        <v>0</v>
      </c>
      <c r="N965" s="157">
        <v>0</v>
      </c>
      <c r="O965" s="164" t="s">
        <v>532</v>
      </c>
    </row>
    <row r="966" spans="1:15" ht="252">
      <c r="A966" s="88"/>
      <c r="B966" s="347" t="s">
        <v>707</v>
      </c>
      <c r="C966" s="348"/>
      <c r="D966" s="349"/>
      <c r="E966" s="155"/>
      <c r="F966" s="157">
        <v>2016</v>
      </c>
      <c r="G966" s="44">
        <f t="shared" si="326"/>
        <v>969.5</v>
      </c>
      <c r="H966" s="167">
        <f t="shared" si="326"/>
        <v>0</v>
      </c>
      <c r="I966" s="44">
        <v>0</v>
      </c>
      <c r="J966" s="21">
        <v>0</v>
      </c>
      <c r="K966" s="44">
        <v>969.5</v>
      </c>
      <c r="L966" s="21">
        <v>0</v>
      </c>
      <c r="M966" s="47"/>
      <c r="N966" s="165">
        <v>0</v>
      </c>
      <c r="O966" s="164" t="s">
        <v>1129</v>
      </c>
    </row>
    <row r="967" spans="1:15" ht="213" customHeight="1">
      <c r="A967" s="88"/>
      <c r="B967" s="422" t="s">
        <v>1219</v>
      </c>
      <c r="C967" s="560"/>
      <c r="D967" s="561"/>
      <c r="E967" s="155"/>
      <c r="F967" s="159">
        <v>2017</v>
      </c>
      <c r="G967" s="44">
        <f t="shared" si="326"/>
        <v>1888.6</v>
      </c>
      <c r="H967" s="44">
        <f t="shared" si="326"/>
        <v>1813.0500000000002</v>
      </c>
      <c r="I967" s="44">
        <v>968.6</v>
      </c>
      <c r="J967" s="44">
        <v>964.1</v>
      </c>
      <c r="K967" s="44">
        <v>920</v>
      </c>
      <c r="L967" s="44">
        <v>848.95</v>
      </c>
      <c r="M967" s="157">
        <v>0</v>
      </c>
      <c r="N967" s="157">
        <v>0</v>
      </c>
      <c r="O967" s="164" t="s">
        <v>1320</v>
      </c>
    </row>
    <row r="968" spans="1:15">
      <c r="A968" s="354" t="s">
        <v>433</v>
      </c>
      <c r="B968" s="347" t="s">
        <v>434</v>
      </c>
      <c r="C968" s="348"/>
      <c r="D968" s="349"/>
      <c r="E968" s="322" t="s">
        <v>175</v>
      </c>
      <c r="F968" s="157" t="s">
        <v>323</v>
      </c>
      <c r="G968" s="44">
        <f>SUM(G969:G973)</f>
        <v>12646.199999999999</v>
      </c>
      <c r="H968" s="44">
        <f t="shared" ref="H968:N968" si="331">SUM(H969:H973)</f>
        <v>11970.599999999999</v>
      </c>
      <c r="I968" s="44">
        <f t="shared" si="331"/>
        <v>7879.6999999999989</v>
      </c>
      <c r="J968" s="44">
        <f t="shared" si="331"/>
        <v>5171.6000000000004</v>
      </c>
      <c r="K968" s="44">
        <f t="shared" si="331"/>
        <v>4766.5</v>
      </c>
      <c r="L968" s="44">
        <f t="shared" si="331"/>
        <v>6799</v>
      </c>
      <c r="M968" s="44">
        <f t="shared" si="331"/>
        <v>0</v>
      </c>
      <c r="N968" s="44">
        <f t="shared" si="331"/>
        <v>0</v>
      </c>
      <c r="O968" s="157"/>
    </row>
    <row r="969" spans="1:15">
      <c r="A969" s="355"/>
      <c r="B969" s="350"/>
      <c r="C969" s="351"/>
      <c r="D969" s="352"/>
      <c r="E969" s="329"/>
      <c r="F969" s="157">
        <v>2013</v>
      </c>
      <c r="G969" s="44">
        <f t="shared" si="326"/>
        <v>0</v>
      </c>
      <c r="H969" s="167">
        <f t="shared" si="326"/>
        <v>0</v>
      </c>
      <c r="I969" s="157">
        <v>0</v>
      </c>
      <c r="J969" s="44">
        <v>0</v>
      </c>
      <c r="K969" s="44">
        <v>0</v>
      </c>
      <c r="L969" s="44">
        <v>0</v>
      </c>
      <c r="M969" s="157">
        <v>0</v>
      </c>
      <c r="N969" s="157">
        <v>0</v>
      </c>
      <c r="O969" s="157"/>
    </row>
    <row r="970" spans="1:15" ht="160.5" customHeight="1">
      <c r="A970" s="355"/>
      <c r="B970" s="350"/>
      <c r="C970" s="351"/>
      <c r="D970" s="352"/>
      <c r="E970" s="329"/>
      <c r="F970" s="157">
        <v>2014</v>
      </c>
      <c r="G970" s="44">
        <f t="shared" si="326"/>
        <v>879.2</v>
      </c>
      <c r="H970" s="167">
        <f t="shared" si="326"/>
        <v>879.2</v>
      </c>
      <c r="I970" s="44">
        <v>791.1</v>
      </c>
      <c r="J970" s="44">
        <v>791.1</v>
      </c>
      <c r="K970" s="44">
        <v>88.1</v>
      </c>
      <c r="L970" s="44">
        <v>88.1</v>
      </c>
      <c r="M970" s="157">
        <v>0</v>
      </c>
      <c r="N970" s="157">
        <v>0</v>
      </c>
      <c r="O970" s="164" t="s">
        <v>532</v>
      </c>
    </row>
    <row r="971" spans="1:15" ht="165.75" customHeight="1">
      <c r="A971" s="329"/>
      <c r="B971" s="347" t="s">
        <v>588</v>
      </c>
      <c r="C971" s="348"/>
      <c r="D971" s="349"/>
      <c r="E971" s="329"/>
      <c r="F971" s="157">
        <v>2015</v>
      </c>
      <c r="G971" s="44">
        <f t="shared" si="326"/>
        <v>2077</v>
      </c>
      <c r="H971" s="167">
        <f t="shared" si="326"/>
        <v>2077</v>
      </c>
      <c r="I971" s="44">
        <v>1965</v>
      </c>
      <c r="J971" s="44">
        <v>1965</v>
      </c>
      <c r="K971" s="44">
        <v>112</v>
      </c>
      <c r="L971" s="44">
        <v>112</v>
      </c>
      <c r="M971" s="157">
        <v>0</v>
      </c>
      <c r="N971" s="157"/>
      <c r="O971" s="164" t="s">
        <v>532</v>
      </c>
    </row>
    <row r="972" spans="1:15" ht="153.75" customHeight="1">
      <c r="A972" s="88"/>
      <c r="B972" s="347" t="s">
        <v>708</v>
      </c>
      <c r="C972" s="348"/>
      <c r="D972" s="349"/>
      <c r="E972" s="157"/>
      <c r="F972" s="44">
        <v>2016</v>
      </c>
      <c r="G972" s="167">
        <f t="shared" si="326"/>
        <v>2818.2</v>
      </c>
      <c r="H972" s="44">
        <f t="shared" si="326"/>
        <v>2343.1</v>
      </c>
      <c r="I972" s="44">
        <v>2528.1999999999998</v>
      </c>
      <c r="J972" s="44">
        <v>0</v>
      </c>
      <c r="K972" s="44">
        <v>290</v>
      </c>
      <c r="L972" s="157">
        <v>2343.1</v>
      </c>
      <c r="M972" s="157">
        <v>0</v>
      </c>
      <c r="N972" s="164">
        <v>0</v>
      </c>
      <c r="O972" s="164" t="s">
        <v>1136</v>
      </c>
    </row>
    <row r="973" spans="1:15" ht="177.75" customHeight="1">
      <c r="A973" s="88"/>
      <c r="B973" s="422" t="s">
        <v>1220</v>
      </c>
      <c r="C973" s="560"/>
      <c r="D973" s="561"/>
      <c r="E973" s="155"/>
      <c r="F973" s="159">
        <v>2017</v>
      </c>
      <c r="G973" s="44">
        <f t="shared" si="326"/>
        <v>6871.7999999999993</v>
      </c>
      <c r="H973" s="44">
        <f t="shared" si="326"/>
        <v>6671.3</v>
      </c>
      <c r="I973" s="44">
        <v>2595.4</v>
      </c>
      <c r="J973" s="44">
        <v>2415.5</v>
      </c>
      <c r="K973" s="44">
        <v>4276.3999999999996</v>
      </c>
      <c r="L973" s="44">
        <v>4255.8</v>
      </c>
      <c r="M973" s="157">
        <v>0</v>
      </c>
      <c r="N973" s="157">
        <v>0</v>
      </c>
      <c r="O973" s="164" t="s">
        <v>1321</v>
      </c>
    </row>
    <row r="974" spans="1:15">
      <c r="A974" s="354" t="s">
        <v>435</v>
      </c>
      <c r="B974" s="483" t="s">
        <v>438</v>
      </c>
      <c r="C974" s="483"/>
      <c r="D974" s="483"/>
      <c r="E974" s="322" t="s">
        <v>62</v>
      </c>
      <c r="F974" s="157" t="s">
        <v>323</v>
      </c>
      <c r="G974" s="44">
        <f>SUM(G975:G979)</f>
        <v>6846.2</v>
      </c>
      <c r="H974" s="44">
        <f t="shared" ref="H974:N974" si="332">SUM(H975:H979)</f>
        <v>4925.1000000000004</v>
      </c>
      <c r="I974" s="44">
        <f t="shared" si="332"/>
        <v>4315.6000000000004</v>
      </c>
      <c r="J974" s="44">
        <f t="shared" si="332"/>
        <v>4316.1000000000004</v>
      </c>
      <c r="K974" s="44">
        <f t="shared" si="332"/>
        <v>2530.6</v>
      </c>
      <c r="L974" s="44">
        <f t="shared" si="332"/>
        <v>609</v>
      </c>
      <c r="M974" s="44">
        <f t="shared" si="332"/>
        <v>0</v>
      </c>
      <c r="N974" s="44">
        <f t="shared" si="332"/>
        <v>0</v>
      </c>
      <c r="O974" s="157"/>
    </row>
    <row r="975" spans="1:15">
      <c r="A975" s="355"/>
      <c r="B975" s="483"/>
      <c r="C975" s="483"/>
      <c r="D975" s="483"/>
      <c r="E975" s="329"/>
      <c r="F975" s="157">
        <v>2013</v>
      </c>
      <c r="G975" s="44">
        <f t="shared" si="326"/>
        <v>0</v>
      </c>
      <c r="H975" s="167">
        <f t="shared" si="326"/>
        <v>0</v>
      </c>
      <c r="I975" s="157">
        <v>0</v>
      </c>
      <c r="J975" s="44">
        <v>0</v>
      </c>
      <c r="K975" s="44">
        <v>0</v>
      </c>
      <c r="L975" s="44">
        <v>0</v>
      </c>
      <c r="M975" s="157">
        <v>0</v>
      </c>
      <c r="N975" s="157">
        <v>0</v>
      </c>
      <c r="O975" s="157"/>
    </row>
    <row r="976" spans="1:15" ht="50.25" customHeight="1">
      <c r="A976" s="355"/>
      <c r="B976" s="483"/>
      <c r="C976" s="483"/>
      <c r="D976" s="483"/>
      <c r="E976" s="329"/>
      <c r="F976" s="157">
        <v>2014</v>
      </c>
      <c r="G976" s="44">
        <f t="shared" si="326"/>
        <v>973.2</v>
      </c>
      <c r="H976" s="167">
        <f t="shared" si="326"/>
        <v>973.2</v>
      </c>
      <c r="I976" s="44">
        <v>874.1</v>
      </c>
      <c r="J976" s="44">
        <v>874.1</v>
      </c>
      <c r="K976" s="44">
        <v>99.1</v>
      </c>
      <c r="L976" s="44">
        <v>99.1</v>
      </c>
      <c r="M976" s="157">
        <v>0</v>
      </c>
      <c r="N976" s="157">
        <v>0</v>
      </c>
      <c r="O976" s="164" t="s">
        <v>532</v>
      </c>
    </row>
    <row r="977" spans="1:15" ht="74.25" customHeight="1">
      <c r="A977" s="329"/>
      <c r="B977" s="347" t="s">
        <v>642</v>
      </c>
      <c r="C977" s="348"/>
      <c r="D977" s="349"/>
      <c r="E977" s="329"/>
      <c r="F977" s="157">
        <v>2015</v>
      </c>
      <c r="G977" s="44">
        <f t="shared" si="326"/>
        <v>2154</v>
      </c>
      <c r="H977" s="167">
        <f t="shared" si="326"/>
        <v>2154</v>
      </c>
      <c r="I977" s="44">
        <v>2000</v>
      </c>
      <c r="J977" s="44">
        <v>2000</v>
      </c>
      <c r="K977" s="157">
        <v>154</v>
      </c>
      <c r="L977" s="157">
        <v>154</v>
      </c>
      <c r="M977" s="157">
        <v>0</v>
      </c>
      <c r="N977" s="157">
        <v>0</v>
      </c>
      <c r="O977" s="164" t="s">
        <v>532</v>
      </c>
    </row>
    <row r="978" spans="1:15" ht="124.5" customHeight="1">
      <c r="A978" s="88"/>
      <c r="B978" s="347" t="s">
        <v>709</v>
      </c>
      <c r="C978" s="348"/>
      <c r="D978" s="349"/>
      <c r="E978" s="155"/>
      <c r="F978" s="157">
        <v>2016</v>
      </c>
      <c r="G978" s="44">
        <f t="shared" si="326"/>
        <v>1677.5</v>
      </c>
      <c r="H978" s="167">
        <f t="shared" si="326"/>
        <v>280</v>
      </c>
      <c r="I978" s="44">
        <v>0</v>
      </c>
      <c r="J978" s="44">
        <v>0</v>
      </c>
      <c r="K978" s="12">
        <v>1677.5</v>
      </c>
      <c r="L978" s="157">
        <v>280</v>
      </c>
      <c r="M978" s="157">
        <v>0</v>
      </c>
      <c r="N978" s="157">
        <v>0</v>
      </c>
      <c r="O978" s="164" t="s">
        <v>1135</v>
      </c>
    </row>
    <row r="979" spans="1:15" ht="99.75" customHeight="1">
      <c r="A979" s="88"/>
      <c r="B979" s="422" t="s">
        <v>1221</v>
      </c>
      <c r="C979" s="560"/>
      <c r="D979" s="561"/>
      <c r="E979" s="155"/>
      <c r="F979" s="159">
        <v>2017</v>
      </c>
      <c r="G979" s="44">
        <f t="shared" si="326"/>
        <v>2041.5</v>
      </c>
      <c r="H979" s="167">
        <f t="shared" si="326"/>
        <v>1517.9</v>
      </c>
      <c r="I979" s="44">
        <v>1441.5</v>
      </c>
      <c r="J979" s="44">
        <v>1442</v>
      </c>
      <c r="K979" s="44">
        <v>600</v>
      </c>
      <c r="L979" s="44">
        <v>75.900000000000006</v>
      </c>
      <c r="M979" s="157">
        <v>0</v>
      </c>
      <c r="N979" s="157">
        <v>0</v>
      </c>
      <c r="O979" s="164" t="s">
        <v>1322</v>
      </c>
    </row>
    <row r="980" spans="1:15">
      <c r="A980" s="354" t="s">
        <v>436</v>
      </c>
      <c r="B980" s="483" t="s">
        <v>439</v>
      </c>
      <c r="C980" s="483"/>
      <c r="D980" s="483"/>
      <c r="E980" s="322" t="s">
        <v>314</v>
      </c>
      <c r="F980" s="157" t="s">
        <v>323</v>
      </c>
      <c r="G980" s="44">
        <f>SUM(G981:G984)</f>
        <v>5763.7</v>
      </c>
      <c r="H980" s="44">
        <f t="shared" ref="H980:N980" si="333">SUM(H981:H984)</f>
        <v>4966.8999999999996</v>
      </c>
      <c r="I980" s="44">
        <f t="shared" si="333"/>
        <v>4666.8</v>
      </c>
      <c r="J980" s="44">
        <f t="shared" si="333"/>
        <v>4018.9</v>
      </c>
      <c r="K980" s="44">
        <f t="shared" si="333"/>
        <v>1096.9000000000001</v>
      </c>
      <c r="L980" s="44">
        <f t="shared" si="333"/>
        <v>948</v>
      </c>
      <c r="M980" s="44">
        <f t="shared" si="333"/>
        <v>0</v>
      </c>
      <c r="N980" s="44">
        <f t="shared" si="333"/>
        <v>0</v>
      </c>
      <c r="O980" s="157"/>
    </row>
    <row r="981" spans="1:15">
      <c r="A981" s="355"/>
      <c r="B981" s="483"/>
      <c r="C981" s="483"/>
      <c r="D981" s="483"/>
      <c r="E981" s="329"/>
      <c r="F981" s="157">
        <v>2013</v>
      </c>
      <c r="G981" s="44">
        <f t="shared" si="326"/>
        <v>0</v>
      </c>
      <c r="H981" s="167">
        <f t="shared" si="326"/>
        <v>0</v>
      </c>
      <c r="I981" s="157">
        <v>0</v>
      </c>
      <c r="J981" s="44">
        <v>0</v>
      </c>
      <c r="K981" s="44">
        <v>0</v>
      </c>
      <c r="L981" s="44">
        <v>0</v>
      </c>
      <c r="M981" s="157">
        <v>0</v>
      </c>
      <c r="N981" s="157">
        <v>0</v>
      </c>
      <c r="O981" s="157"/>
    </row>
    <row r="982" spans="1:15" ht="58.5" customHeight="1">
      <c r="A982" s="355"/>
      <c r="B982" s="483"/>
      <c r="C982" s="483"/>
      <c r="D982" s="483"/>
      <c r="E982" s="329"/>
      <c r="F982" s="157">
        <v>2014</v>
      </c>
      <c r="G982" s="44">
        <f t="shared" si="326"/>
        <v>2424.9</v>
      </c>
      <c r="H982" s="167">
        <f t="shared" si="326"/>
        <v>2424.9</v>
      </c>
      <c r="I982" s="44">
        <v>1939.9</v>
      </c>
      <c r="J982" s="44">
        <v>1939.9</v>
      </c>
      <c r="K982" s="44">
        <v>485</v>
      </c>
      <c r="L982" s="44">
        <v>485</v>
      </c>
      <c r="M982" s="157">
        <v>0</v>
      </c>
      <c r="N982" s="157">
        <v>0</v>
      </c>
      <c r="O982" s="164" t="s">
        <v>532</v>
      </c>
    </row>
    <row r="983" spans="1:15" ht="96.75" customHeight="1">
      <c r="A983" s="329"/>
      <c r="B983" s="347" t="s">
        <v>589</v>
      </c>
      <c r="C983" s="348"/>
      <c r="D983" s="349"/>
      <c r="E983" s="329"/>
      <c r="F983" s="157">
        <v>2015</v>
      </c>
      <c r="G983" s="44">
        <f t="shared" si="326"/>
        <v>2500</v>
      </c>
      <c r="H983" s="167">
        <f t="shared" si="326"/>
        <v>1938</v>
      </c>
      <c r="I983" s="44">
        <v>2000</v>
      </c>
      <c r="J983" s="44">
        <v>1556</v>
      </c>
      <c r="K983" s="44">
        <v>500</v>
      </c>
      <c r="L983" s="44">
        <v>382</v>
      </c>
      <c r="M983" s="157">
        <v>0</v>
      </c>
      <c r="N983" s="157">
        <v>0</v>
      </c>
      <c r="O983" s="164" t="s">
        <v>590</v>
      </c>
    </row>
    <row r="984" spans="1:15" ht="105.75" customHeight="1">
      <c r="A984" s="88"/>
      <c r="B984" s="347" t="s">
        <v>710</v>
      </c>
      <c r="C984" s="348"/>
      <c r="D984" s="349"/>
      <c r="E984" s="155"/>
      <c r="F984" s="157">
        <v>2016</v>
      </c>
      <c r="G984" s="44">
        <f t="shared" si="326"/>
        <v>838.8</v>
      </c>
      <c r="H984" s="167">
        <f t="shared" si="326"/>
        <v>604</v>
      </c>
      <c r="I984" s="44">
        <v>726.9</v>
      </c>
      <c r="J984" s="44">
        <v>523</v>
      </c>
      <c r="K984" s="44">
        <v>111.9</v>
      </c>
      <c r="L984" s="44">
        <v>81</v>
      </c>
      <c r="M984" s="157">
        <v>0</v>
      </c>
      <c r="N984" s="157">
        <v>0</v>
      </c>
      <c r="O984" s="164" t="s">
        <v>1128</v>
      </c>
    </row>
    <row r="985" spans="1:15" ht="119.25" customHeight="1">
      <c r="A985" s="88"/>
      <c r="B985" s="422" t="s">
        <v>1222</v>
      </c>
      <c r="C985" s="560"/>
      <c r="D985" s="561"/>
      <c r="E985" s="155"/>
      <c r="F985" s="159">
        <v>2017</v>
      </c>
      <c r="G985" s="44">
        <f t="shared" si="326"/>
        <v>929</v>
      </c>
      <c r="H985" s="44">
        <f t="shared" si="326"/>
        <v>1148.752</v>
      </c>
      <c r="I985" s="44">
        <v>800</v>
      </c>
      <c r="J985" s="44">
        <v>1019.852</v>
      </c>
      <c r="K985" s="44">
        <v>129</v>
      </c>
      <c r="L985" s="44">
        <v>128.9</v>
      </c>
      <c r="M985" s="157">
        <v>0</v>
      </c>
      <c r="N985" s="157">
        <v>0</v>
      </c>
      <c r="O985" s="164" t="s">
        <v>1223</v>
      </c>
    </row>
    <row r="986" spans="1:15">
      <c r="A986" s="354" t="s">
        <v>437</v>
      </c>
      <c r="B986" s="483" t="s">
        <v>440</v>
      </c>
      <c r="C986" s="483"/>
      <c r="D986" s="483"/>
      <c r="E986" s="322" t="s">
        <v>60</v>
      </c>
      <c r="F986" s="157" t="s">
        <v>323</v>
      </c>
      <c r="G986" s="44">
        <f>SUM(G987:G991)</f>
        <v>8199.2000000000007</v>
      </c>
      <c r="H986" s="44">
        <f t="shared" ref="H986:N986" si="334">SUM(H987:H991)</f>
        <v>6846.9000000000005</v>
      </c>
      <c r="I986" s="44">
        <f t="shared" si="334"/>
        <v>3132.2</v>
      </c>
      <c r="J986" s="44">
        <f t="shared" si="334"/>
        <v>3132.2</v>
      </c>
      <c r="K986" s="44">
        <f t="shared" si="334"/>
        <v>5067</v>
      </c>
      <c r="L986" s="44">
        <f t="shared" si="334"/>
        <v>3714.7</v>
      </c>
      <c r="M986" s="44">
        <f t="shared" si="334"/>
        <v>0</v>
      </c>
      <c r="N986" s="44">
        <f t="shared" si="334"/>
        <v>0</v>
      </c>
      <c r="O986" s="164"/>
    </row>
    <row r="987" spans="1:15">
      <c r="A987" s="355"/>
      <c r="B987" s="483"/>
      <c r="C987" s="483"/>
      <c r="D987" s="483"/>
      <c r="E987" s="353"/>
      <c r="F987" s="157">
        <v>2013</v>
      </c>
      <c r="G987" s="44">
        <f t="shared" si="326"/>
        <v>0</v>
      </c>
      <c r="H987" s="167">
        <f t="shared" si="326"/>
        <v>0</v>
      </c>
      <c r="I987" s="157">
        <v>0</v>
      </c>
      <c r="J987" s="44">
        <v>0</v>
      </c>
      <c r="K987" s="44">
        <v>0</v>
      </c>
      <c r="L987" s="44">
        <v>0</v>
      </c>
      <c r="M987" s="157">
        <v>0</v>
      </c>
      <c r="N987" s="157">
        <v>0</v>
      </c>
      <c r="O987" s="157"/>
    </row>
    <row r="988" spans="1:15" ht="99.75" customHeight="1">
      <c r="A988" s="355"/>
      <c r="B988" s="483"/>
      <c r="C988" s="483"/>
      <c r="D988" s="483"/>
      <c r="E988" s="353"/>
      <c r="F988" s="157">
        <v>2014</v>
      </c>
      <c r="G988" s="44">
        <f t="shared" si="326"/>
        <v>1633.6000000000001</v>
      </c>
      <c r="H988" s="167">
        <f t="shared" si="326"/>
        <v>1633.6000000000001</v>
      </c>
      <c r="I988" s="44">
        <v>1470.2</v>
      </c>
      <c r="J988" s="44">
        <v>1470.2</v>
      </c>
      <c r="K988" s="44">
        <v>163.4</v>
      </c>
      <c r="L988" s="44">
        <v>163.4</v>
      </c>
      <c r="M988" s="157">
        <v>0</v>
      </c>
      <c r="N988" s="157">
        <v>0</v>
      </c>
      <c r="O988" s="164" t="s">
        <v>532</v>
      </c>
    </row>
    <row r="989" spans="1:15" ht="120" customHeight="1">
      <c r="A989" s="329"/>
      <c r="B989" s="347" t="s">
        <v>591</v>
      </c>
      <c r="C989" s="348"/>
      <c r="D989" s="349"/>
      <c r="E989" s="353"/>
      <c r="F989" s="157">
        <v>2015</v>
      </c>
      <c r="G989" s="44">
        <f t="shared" si="326"/>
        <v>2202</v>
      </c>
      <c r="H989" s="167">
        <f t="shared" si="326"/>
        <v>2202</v>
      </c>
      <c r="I989" s="44">
        <v>1662</v>
      </c>
      <c r="J989" s="44">
        <v>1662</v>
      </c>
      <c r="K989" s="44">
        <v>540</v>
      </c>
      <c r="L989" s="44">
        <v>540</v>
      </c>
      <c r="M989" s="157">
        <v>0</v>
      </c>
      <c r="N989" s="157">
        <v>0</v>
      </c>
      <c r="O989" s="164" t="s">
        <v>532</v>
      </c>
    </row>
    <row r="990" spans="1:15" ht="169.5" customHeight="1">
      <c r="A990" s="88"/>
      <c r="B990" s="347" t="s">
        <v>711</v>
      </c>
      <c r="C990" s="348"/>
      <c r="D990" s="349"/>
      <c r="E990" s="160"/>
      <c r="F990" s="157">
        <v>2016</v>
      </c>
      <c r="G990" s="44">
        <f t="shared" si="326"/>
        <v>2354.6</v>
      </c>
      <c r="H990" s="167">
        <f t="shared" si="326"/>
        <v>1002.8</v>
      </c>
      <c r="I990" s="44">
        <v>0</v>
      </c>
      <c r="J990" s="44">
        <v>0</v>
      </c>
      <c r="K990" s="44">
        <v>2354.6</v>
      </c>
      <c r="L990" s="44">
        <v>1002.8</v>
      </c>
      <c r="M990" s="157">
        <v>0</v>
      </c>
      <c r="N990" s="157">
        <v>0</v>
      </c>
      <c r="O990" s="164" t="s">
        <v>1130</v>
      </c>
    </row>
    <row r="991" spans="1:15" ht="183" customHeight="1">
      <c r="A991" s="88"/>
      <c r="B991" s="422" t="s">
        <v>1224</v>
      </c>
      <c r="C991" s="560"/>
      <c r="D991" s="561"/>
      <c r="E991" s="155"/>
      <c r="F991" s="159">
        <v>2017</v>
      </c>
      <c r="G991" s="44">
        <f t="shared" si="326"/>
        <v>2009</v>
      </c>
      <c r="H991" s="44">
        <f t="shared" si="326"/>
        <v>2008.5</v>
      </c>
      <c r="I991" s="44">
        <v>0</v>
      </c>
      <c r="J991" s="44">
        <v>0</v>
      </c>
      <c r="K991" s="167">
        <v>2009</v>
      </c>
      <c r="L991" s="167">
        <v>2008.5</v>
      </c>
      <c r="M991" s="159">
        <v>0</v>
      </c>
      <c r="N991" s="159">
        <v>0</v>
      </c>
      <c r="O991" s="164" t="s">
        <v>1323</v>
      </c>
    </row>
    <row r="992" spans="1:15">
      <c r="A992" s="80" t="s">
        <v>592</v>
      </c>
      <c r="B992" s="347" t="s">
        <v>645</v>
      </c>
      <c r="C992" s="380"/>
      <c r="D992" s="381"/>
      <c r="E992" s="322" t="s">
        <v>58</v>
      </c>
      <c r="F992" s="157" t="s">
        <v>323</v>
      </c>
      <c r="G992" s="44">
        <f>SUM(G993:G997)</f>
        <v>18145.599999999999</v>
      </c>
      <c r="H992" s="44">
        <f t="shared" ref="H992:N992" si="335">SUM(H993:H997)</f>
        <v>12576.65</v>
      </c>
      <c r="I992" s="44">
        <f t="shared" si="335"/>
        <v>7717</v>
      </c>
      <c r="J992" s="44">
        <f t="shared" si="335"/>
        <v>6329</v>
      </c>
      <c r="K992" s="44">
        <f t="shared" si="335"/>
        <v>10428.6</v>
      </c>
      <c r="L992" s="44">
        <f t="shared" si="335"/>
        <v>6247.65</v>
      </c>
      <c r="M992" s="44">
        <f t="shared" si="335"/>
        <v>0</v>
      </c>
      <c r="N992" s="44">
        <f t="shared" si="335"/>
        <v>0</v>
      </c>
      <c r="O992" s="164"/>
    </row>
    <row r="993" spans="1:15" ht="44.25" customHeight="1">
      <c r="A993" s="355"/>
      <c r="B993" s="336"/>
      <c r="C993" s="337"/>
      <c r="D993" s="338"/>
      <c r="E993" s="329"/>
      <c r="F993" s="157">
        <v>2013</v>
      </c>
      <c r="G993" s="44">
        <f t="shared" ref="G993:H994" si="336">I993+K993+M993</f>
        <v>0</v>
      </c>
      <c r="H993" s="167">
        <f t="shared" si="336"/>
        <v>0</v>
      </c>
      <c r="I993" s="157">
        <v>0</v>
      </c>
      <c r="J993" s="44">
        <v>0</v>
      </c>
      <c r="K993" s="44">
        <v>0</v>
      </c>
      <c r="L993" s="44">
        <v>0</v>
      </c>
      <c r="M993" s="157">
        <v>0</v>
      </c>
      <c r="N993" s="157">
        <v>0</v>
      </c>
      <c r="O993" s="164"/>
    </row>
    <row r="994" spans="1:15" ht="63.75" customHeight="1">
      <c r="A994" s="329"/>
      <c r="B994" s="339"/>
      <c r="C994" s="340"/>
      <c r="D994" s="341"/>
      <c r="E994" s="329"/>
      <c r="F994" s="157">
        <v>2014</v>
      </c>
      <c r="G994" s="44">
        <f t="shared" si="336"/>
        <v>4738</v>
      </c>
      <c r="H994" s="167">
        <f t="shared" si="336"/>
        <v>3665</v>
      </c>
      <c r="I994" s="157">
        <v>3000</v>
      </c>
      <c r="J994" s="44">
        <v>1938</v>
      </c>
      <c r="K994" s="44">
        <v>1738</v>
      </c>
      <c r="L994" s="44">
        <v>1727</v>
      </c>
      <c r="M994" s="157">
        <v>0</v>
      </c>
      <c r="N994" s="157">
        <v>0</v>
      </c>
      <c r="O994" s="164" t="s">
        <v>532</v>
      </c>
    </row>
    <row r="995" spans="1:15" ht="125.25" customHeight="1">
      <c r="A995" s="329"/>
      <c r="B995" s="347" t="s">
        <v>646</v>
      </c>
      <c r="C995" s="380"/>
      <c r="D995" s="381"/>
      <c r="E995" s="329"/>
      <c r="F995" s="157">
        <v>2015</v>
      </c>
      <c r="G995" s="44">
        <f t="shared" si="326"/>
        <v>5475</v>
      </c>
      <c r="H995" s="167">
        <f t="shared" si="326"/>
        <v>4936</v>
      </c>
      <c r="I995" s="44">
        <v>4049</v>
      </c>
      <c r="J995" s="44">
        <v>3723</v>
      </c>
      <c r="K995" s="44">
        <v>1426</v>
      </c>
      <c r="L995" s="44">
        <v>1213</v>
      </c>
      <c r="M995" s="157">
        <v>0</v>
      </c>
      <c r="N995" s="157">
        <v>0</v>
      </c>
      <c r="O995" s="164" t="s">
        <v>532</v>
      </c>
    </row>
    <row r="996" spans="1:15" ht="141.75">
      <c r="A996" s="88"/>
      <c r="B996" s="347" t="s">
        <v>1225</v>
      </c>
      <c r="C996" s="380"/>
      <c r="D996" s="381"/>
      <c r="E996" s="155"/>
      <c r="F996" s="157">
        <v>2016</v>
      </c>
      <c r="G996" s="44">
        <f t="shared" si="326"/>
        <v>2277.6</v>
      </c>
      <c r="H996" s="167">
        <f t="shared" si="326"/>
        <v>99.65</v>
      </c>
      <c r="I996" s="44">
        <v>0</v>
      </c>
      <c r="J996" s="44">
        <v>0</v>
      </c>
      <c r="K996" s="44">
        <v>2277.6</v>
      </c>
      <c r="L996" s="44">
        <v>99.65</v>
      </c>
      <c r="M996" s="157">
        <v>0</v>
      </c>
      <c r="N996" s="157">
        <v>0</v>
      </c>
      <c r="O996" s="164" t="s">
        <v>1126</v>
      </c>
    </row>
    <row r="997" spans="1:15" ht="130.5" customHeight="1">
      <c r="A997" s="88"/>
      <c r="B997" s="347" t="s">
        <v>1226</v>
      </c>
      <c r="C997" s="380"/>
      <c r="D997" s="381"/>
      <c r="E997" s="155"/>
      <c r="F997" s="159">
        <v>2017</v>
      </c>
      <c r="G997" s="44">
        <f t="shared" si="326"/>
        <v>5655</v>
      </c>
      <c r="H997" s="44">
        <f t="shared" si="326"/>
        <v>3876</v>
      </c>
      <c r="I997" s="44">
        <v>668</v>
      </c>
      <c r="J997" s="44">
        <v>668</v>
      </c>
      <c r="K997" s="44">
        <v>4987</v>
      </c>
      <c r="L997" s="44">
        <v>3208</v>
      </c>
      <c r="M997" s="157">
        <v>0</v>
      </c>
      <c r="N997" s="157">
        <v>0</v>
      </c>
      <c r="O997" s="164" t="s">
        <v>532</v>
      </c>
    </row>
    <row r="998" spans="1:15">
      <c r="A998" s="354" t="s">
        <v>644</v>
      </c>
      <c r="B998" s="347" t="s">
        <v>648</v>
      </c>
      <c r="C998" s="380"/>
      <c r="D998" s="381"/>
      <c r="E998" s="322" t="s">
        <v>61</v>
      </c>
      <c r="F998" s="157" t="s">
        <v>323</v>
      </c>
      <c r="G998" s="44">
        <f>SUM(G999:G1003)</f>
        <v>5168.3999999999996</v>
      </c>
      <c r="H998" s="44">
        <f t="shared" ref="H998:N998" si="337">SUM(H999:H1003)</f>
        <v>4066.3</v>
      </c>
      <c r="I998" s="44">
        <f t="shared" si="337"/>
        <v>2666</v>
      </c>
      <c r="J998" s="44">
        <f t="shared" si="337"/>
        <v>2666</v>
      </c>
      <c r="K998" s="44">
        <f t="shared" si="337"/>
        <v>2502.4</v>
      </c>
      <c r="L998" s="44">
        <f t="shared" si="337"/>
        <v>1400.3</v>
      </c>
      <c r="M998" s="44">
        <f t="shared" si="337"/>
        <v>0</v>
      </c>
      <c r="N998" s="44">
        <f t="shared" si="337"/>
        <v>0</v>
      </c>
      <c r="O998" s="164"/>
    </row>
    <row r="999" spans="1:15">
      <c r="A999" s="355"/>
      <c r="B999" s="336"/>
      <c r="C999" s="337"/>
      <c r="D999" s="338"/>
      <c r="E999" s="329"/>
      <c r="F999" s="157">
        <v>2013</v>
      </c>
      <c r="G999" s="44">
        <f t="shared" ref="G999:H1003" si="338">I999+K999+M999</f>
        <v>0</v>
      </c>
      <c r="H999" s="167">
        <f t="shared" si="338"/>
        <v>0</v>
      </c>
      <c r="I999" s="44">
        <v>0</v>
      </c>
      <c r="J999" s="44">
        <v>0</v>
      </c>
      <c r="K999" s="44">
        <v>0</v>
      </c>
      <c r="L999" s="44">
        <v>0</v>
      </c>
      <c r="M999" s="157">
        <v>0</v>
      </c>
      <c r="N999" s="157">
        <v>0</v>
      </c>
      <c r="O999" s="164"/>
    </row>
    <row r="1000" spans="1:15" ht="105.75" customHeight="1">
      <c r="A1000" s="355"/>
      <c r="B1000" s="339"/>
      <c r="C1000" s="340"/>
      <c r="D1000" s="341"/>
      <c r="E1000" s="329"/>
      <c r="F1000" s="157">
        <v>2014</v>
      </c>
      <c r="G1000" s="44">
        <f t="shared" si="338"/>
        <v>1445</v>
      </c>
      <c r="H1000" s="167">
        <f t="shared" si="338"/>
        <v>1445</v>
      </c>
      <c r="I1000" s="44">
        <v>1200</v>
      </c>
      <c r="J1000" s="44">
        <v>1200</v>
      </c>
      <c r="K1000" s="44">
        <v>245</v>
      </c>
      <c r="L1000" s="44">
        <v>245</v>
      </c>
      <c r="M1000" s="157">
        <v>0</v>
      </c>
      <c r="N1000" s="157">
        <v>0</v>
      </c>
      <c r="O1000" s="164" t="s">
        <v>532</v>
      </c>
    </row>
    <row r="1001" spans="1:15" ht="141.75" customHeight="1">
      <c r="A1001" s="355"/>
      <c r="B1001" s="347" t="s">
        <v>647</v>
      </c>
      <c r="C1001" s="380"/>
      <c r="D1001" s="381"/>
      <c r="E1001" s="329"/>
      <c r="F1001" s="157">
        <v>2015</v>
      </c>
      <c r="G1001" s="44">
        <f t="shared" si="338"/>
        <v>2202</v>
      </c>
      <c r="H1001" s="167">
        <f t="shared" si="338"/>
        <v>2202</v>
      </c>
      <c r="I1001" s="44">
        <v>1466</v>
      </c>
      <c r="J1001" s="44">
        <v>1466</v>
      </c>
      <c r="K1001" s="44">
        <v>736</v>
      </c>
      <c r="L1001" s="44">
        <v>736</v>
      </c>
      <c r="M1001" s="157">
        <v>0</v>
      </c>
      <c r="N1001" s="157">
        <v>0</v>
      </c>
      <c r="O1001" s="164" t="s">
        <v>532</v>
      </c>
    </row>
    <row r="1002" spans="1:15" ht="135.75" customHeight="1">
      <c r="A1002" s="162"/>
      <c r="B1002" s="422"/>
      <c r="C1002" s="560"/>
      <c r="D1002" s="561"/>
      <c r="E1002" s="155"/>
      <c r="F1002" s="157">
        <v>2016</v>
      </c>
      <c r="G1002" s="44">
        <f t="shared" si="338"/>
        <v>1400.4</v>
      </c>
      <c r="H1002" s="167">
        <f t="shared" si="338"/>
        <v>419.3</v>
      </c>
      <c r="I1002" s="44">
        <v>0</v>
      </c>
      <c r="J1002" s="44">
        <v>0</v>
      </c>
      <c r="K1002" s="44">
        <v>1400.4</v>
      </c>
      <c r="L1002" s="44">
        <v>419.3</v>
      </c>
      <c r="M1002" s="157"/>
      <c r="N1002" s="157"/>
      <c r="O1002" s="164" t="s">
        <v>1134</v>
      </c>
    </row>
    <row r="1003" spans="1:15" ht="239.25" customHeight="1">
      <c r="A1003" s="162"/>
      <c r="B1003" s="347"/>
      <c r="C1003" s="380"/>
      <c r="D1003" s="381"/>
      <c r="E1003" s="155"/>
      <c r="F1003" s="159">
        <v>2017</v>
      </c>
      <c r="G1003" s="44">
        <f t="shared" si="338"/>
        <v>121</v>
      </c>
      <c r="H1003" s="44">
        <f t="shared" si="338"/>
        <v>0</v>
      </c>
      <c r="I1003" s="44">
        <v>0</v>
      </c>
      <c r="J1003" s="44">
        <v>0</v>
      </c>
      <c r="K1003" s="44">
        <v>121</v>
      </c>
      <c r="L1003" s="44">
        <v>0</v>
      </c>
      <c r="M1003" s="157">
        <v>0</v>
      </c>
      <c r="N1003" s="157">
        <v>0</v>
      </c>
      <c r="O1003" s="11" t="s">
        <v>1329</v>
      </c>
    </row>
    <row r="1004" spans="1:15">
      <c r="A1004" s="327" t="s">
        <v>456</v>
      </c>
      <c r="B1004" s="330" t="s">
        <v>441</v>
      </c>
      <c r="C1004" s="331"/>
      <c r="D1004" s="332"/>
      <c r="E1004" s="398"/>
      <c r="F1004" s="89" t="s">
        <v>323</v>
      </c>
      <c r="G1004" s="3">
        <f>SUM(G1005:G1007)</f>
        <v>259340</v>
      </c>
      <c r="H1004" s="3">
        <f t="shared" ref="H1004:N1004" si="339">SUM(H1005:H1007)</f>
        <v>125607.5</v>
      </c>
      <c r="I1004" s="3">
        <f t="shared" si="339"/>
        <v>77593</v>
      </c>
      <c r="J1004" s="3">
        <f t="shared" si="339"/>
        <v>83434.399999999994</v>
      </c>
      <c r="K1004" s="3">
        <f t="shared" si="339"/>
        <v>181747</v>
      </c>
      <c r="L1004" s="3">
        <f t="shared" si="339"/>
        <v>42173.1</v>
      </c>
      <c r="M1004" s="3">
        <f t="shared" si="339"/>
        <v>0</v>
      </c>
      <c r="N1004" s="3">
        <f t="shared" si="339"/>
        <v>0</v>
      </c>
      <c r="O1004" s="157"/>
    </row>
    <row r="1005" spans="1:15">
      <c r="A1005" s="328"/>
      <c r="B1005" s="333"/>
      <c r="C1005" s="334"/>
      <c r="D1005" s="335"/>
      <c r="E1005" s="329"/>
      <c r="F1005" s="89">
        <v>2013</v>
      </c>
      <c r="G1005" s="3">
        <f>I1005+K1005+M1005</f>
        <v>91562</v>
      </c>
      <c r="H1005" s="3">
        <f>J1005+L1005+N1005</f>
        <v>84683</v>
      </c>
      <c r="I1005" s="79">
        <v>77593</v>
      </c>
      <c r="J1005" s="79">
        <v>72301</v>
      </c>
      <c r="K1005" s="79">
        <v>13969</v>
      </c>
      <c r="L1005" s="79">
        <v>12382</v>
      </c>
      <c r="M1005" s="79">
        <v>0</v>
      </c>
      <c r="N1005" s="79">
        <v>0</v>
      </c>
      <c r="O1005" s="157"/>
    </row>
    <row r="1006" spans="1:15">
      <c r="A1006" s="328"/>
      <c r="B1006" s="333"/>
      <c r="C1006" s="334"/>
      <c r="D1006" s="335"/>
      <c r="E1006" s="329"/>
      <c r="F1006" s="89">
        <v>2014</v>
      </c>
      <c r="G1006" s="3">
        <f t="shared" si="326"/>
        <v>73562</v>
      </c>
      <c r="H1006" s="79">
        <f>J1006+L1006+N1006</f>
        <v>34929.5</v>
      </c>
      <c r="I1006" s="89">
        <v>0</v>
      </c>
      <c r="J1006" s="3">
        <v>6903.4</v>
      </c>
      <c r="K1006" s="3">
        <v>73562</v>
      </c>
      <c r="L1006" s="3">
        <v>28026.1</v>
      </c>
      <c r="M1006" s="89">
        <v>0</v>
      </c>
      <c r="N1006" s="89">
        <v>0</v>
      </c>
      <c r="O1006" s="157"/>
    </row>
    <row r="1007" spans="1:15">
      <c r="A1007" s="329"/>
      <c r="B1007" s="336"/>
      <c r="C1007" s="337"/>
      <c r="D1007" s="338"/>
      <c r="E1007" s="329"/>
      <c r="F1007" s="89">
        <v>2015</v>
      </c>
      <c r="G1007" s="3">
        <f t="shared" si="326"/>
        <v>94216</v>
      </c>
      <c r="H1007" s="79">
        <f>J1007+L1007+N1007</f>
        <v>5995</v>
      </c>
      <c r="I1007" s="3">
        <v>0</v>
      </c>
      <c r="J1007" s="3">
        <v>4230</v>
      </c>
      <c r="K1007" s="3">
        <v>94216</v>
      </c>
      <c r="L1007" s="3">
        <v>1765</v>
      </c>
      <c r="M1007" s="3">
        <v>0</v>
      </c>
      <c r="N1007" s="3">
        <v>0</v>
      </c>
      <c r="O1007" s="157"/>
    </row>
    <row r="1008" spans="1:15">
      <c r="A1008" s="329"/>
      <c r="B1008" s="336"/>
      <c r="C1008" s="337"/>
      <c r="D1008" s="338"/>
      <c r="E1008" s="329"/>
      <c r="F1008" s="89">
        <v>2016</v>
      </c>
      <c r="G1008" s="3">
        <f t="shared" si="326"/>
        <v>62003</v>
      </c>
      <c r="H1008" s="79">
        <f>J1008+L1008+N1008</f>
        <v>0</v>
      </c>
      <c r="I1008" s="3">
        <v>0</v>
      </c>
      <c r="J1008" s="3">
        <v>0</v>
      </c>
      <c r="K1008" s="3">
        <v>62003</v>
      </c>
      <c r="L1008" s="3">
        <v>0</v>
      </c>
      <c r="M1008" s="3">
        <v>0</v>
      </c>
      <c r="N1008" s="3">
        <v>0</v>
      </c>
      <c r="O1008" s="157"/>
    </row>
    <row r="1009" spans="1:15">
      <c r="A1009" s="323"/>
      <c r="B1009" s="339"/>
      <c r="C1009" s="340"/>
      <c r="D1009" s="341"/>
      <c r="E1009" s="323"/>
      <c r="F1009" s="154">
        <v>2017</v>
      </c>
      <c r="G1009" s="79">
        <f t="shared" si="326"/>
        <v>108302</v>
      </c>
      <c r="H1009" s="79">
        <f>J1009+L1009+N1009</f>
        <v>0</v>
      </c>
      <c r="I1009" s="79">
        <v>0</v>
      </c>
      <c r="J1009" s="79">
        <v>0</v>
      </c>
      <c r="K1009" s="79">
        <v>108302</v>
      </c>
      <c r="L1009" s="79">
        <v>0</v>
      </c>
      <c r="M1009" s="154">
        <v>0</v>
      </c>
      <c r="N1009" s="154">
        <v>0</v>
      </c>
      <c r="O1009" s="166"/>
    </row>
    <row r="1010" spans="1:15">
      <c r="A1010" s="377"/>
      <c r="B1010" s="508" t="s">
        <v>125</v>
      </c>
      <c r="C1010" s="379"/>
      <c r="D1010" s="379"/>
      <c r="E1010" s="377"/>
      <c r="F1010" s="89" t="s">
        <v>323</v>
      </c>
      <c r="G1010" s="3">
        <f>SUM(G1011:G1013)</f>
        <v>346561.5</v>
      </c>
      <c r="H1010" s="3">
        <f t="shared" ref="H1010:N1010" si="340">SUM(H1011:H1013)</f>
        <v>211513.60000000001</v>
      </c>
      <c r="I1010" s="3">
        <f t="shared" si="340"/>
        <v>151166.1</v>
      </c>
      <c r="J1010" s="3">
        <f t="shared" si="340"/>
        <v>154758.5</v>
      </c>
      <c r="K1010" s="3">
        <f t="shared" si="340"/>
        <v>196595.4</v>
      </c>
      <c r="L1010" s="3">
        <f t="shared" si="340"/>
        <v>56755.1</v>
      </c>
      <c r="M1010" s="3">
        <f t="shared" si="340"/>
        <v>0</v>
      </c>
      <c r="N1010" s="3">
        <f t="shared" si="340"/>
        <v>0</v>
      </c>
      <c r="O1010" s="157"/>
    </row>
    <row r="1011" spans="1:15">
      <c r="A1011" s="377"/>
      <c r="B1011" s="379"/>
      <c r="C1011" s="379"/>
      <c r="D1011" s="379"/>
      <c r="E1011" s="377"/>
      <c r="F1011" s="89">
        <v>2013</v>
      </c>
      <c r="G1011" s="3">
        <f t="shared" ref="G1011:N1015" si="341">G895</f>
        <v>91562</v>
      </c>
      <c r="H1011" s="3">
        <f t="shared" si="341"/>
        <v>84683</v>
      </c>
      <c r="I1011" s="3">
        <f t="shared" si="341"/>
        <v>77593</v>
      </c>
      <c r="J1011" s="3">
        <f t="shared" si="341"/>
        <v>72301</v>
      </c>
      <c r="K1011" s="3">
        <f t="shared" si="341"/>
        <v>13969</v>
      </c>
      <c r="L1011" s="3">
        <f t="shared" si="341"/>
        <v>12382</v>
      </c>
      <c r="M1011" s="3">
        <f t="shared" si="341"/>
        <v>0</v>
      </c>
      <c r="N1011" s="3">
        <f t="shared" si="341"/>
        <v>0</v>
      </c>
      <c r="O1011" s="3"/>
    </row>
    <row r="1012" spans="1:15">
      <c r="A1012" s="377"/>
      <c r="B1012" s="379"/>
      <c r="C1012" s="379"/>
      <c r="D1012" s="379"/>
      <c r="E1012" s="377"/>
      <c r="F1012" s="89">
        <v>2014</v>
      </c>
      <c r="G1012" s="3">
        <f t="shared" si="341"/>
        <v>114999.5</v>
      </c>
      <c r="H1012" s="3">
        <f t="shared" si="341"/>
        <v>75294</v>
      </c>
      <c r="I1012" s="3">
        <f t="shared" si="341"/>
        <v>33291.100000000006</v>
      </c>
      <c r="J1012" s="3">
        <f t="shared" si="341"/>
        <v>37932.5</v>
      </c>
      <c r="K1012" s="3">
        <f t="shared" si="341"/>
        <v>82908.399999999994</v>
      </c>
      <c r="L1012" s="3">
        <f t="shared" si="341"/>
        <v>37361.5</v>
      </c>
      <c r="M1012" s="3">
        <f t="shared" si="341"/>
        <v>0</v>
      </c>
      <c r="N1012" s="3">
        <f t="shared" si="341"/>
        <v>0</v>
      </c>
      <c r="O1012" s="3"/>
    </row>
    <row r="1013" spans="1:15">
      <c r="A1013" s="377"/>
      <c r="B1013" s="379"/>
      <c r="C1013" s="379"/>
      <c r="D1013" s="379"/>
      <c r="E1013" s="377"/>
      <c r="F1013" s="89">
        <v>2015</v>
      </c>
      <c r="G1013" s="3">
        <f t="shared" si="341"/>
        <v>140000</v>
      </c>
      <c r="H1013" s="3">
        <f t="shared" si="341"/>
        <v>51536.6</v>
      </c>
      <c r="I1013" s="3">
        <f t="shared" si="341"/>
        <v>40282</v>
      </c>
      <c r="J1013" s="3">
        <f t="shared" si="341"/>
        <v>44525</v>
      </c>
      <c r="K1013" s="3">
        <f t="shared" si="341"/>
        <v>99718</v>
      </c>
      <c r="L1013" s="3">
        <f t="shared" si="341"/>
        <v>7011.6</v>
      </c>
      <c r="M1013" s="3">
        <f t="shared" si="341"/>
        <v>0</v>
      </c>
      <c r="N1013" s="3">
        <f t="shared" si="341"/>
        <v>0</v>
      </c>
      <c r="O1013" s="3"/>
    </row>
    <row r="1014" spans="1:15">
      <c r="A1014" s="377"/>
      <c r="B1014" s="379"/>
      <c r="C1014" s="379"/>
      <c r="D1014" s="379"/>
      <c r="E1014" s="377"/>
      <c r="F1014" s="89">
        <v>2016</v>
      </c>
      <c r="G1014" s="3">
        <f t="shared" si="341"/>
        <v>144999.70000000001</v>
      </c>
      <c r="H1014" s="3">
        <f t="shared" si="341"/>
        <v>28109.691999999999</v>
      </c>
      <c r="I1014" s="3">
        <f t="shared" si="341"/>
        <v>58415.299999999996</v>
      </c>
      <c r="J1014" s="3">
        <f t="shared" si="341"/>
        <v>9878.5419999999995</v>
      </c>
      <c r="K1014" s="3">
        <f t="shared" si="341"/>
        <v>86584.4</v>
      </c>
      <c r="L1014" s="3">
        <f t="shared" si="341"/>
        <v>18231.150000000001</v>
      </c>
      <c r="M1014" s="3">
        <f t="shared" si="341"/>
        <v>0</v>
      </c>
      <c r="N1014" s="3">
        <f t="shared" si="341"/>
        <v>0</v>
      </c>
      <c r="O1014" s="3"/>
    </row>
    <row r="1015" spans="1:15">
      <c r="A1015" s="377"/>
      <c r="B1015" s="379"/>
      <c r="C1015" s="379"/>
      <c r="D1015" s="379"/>
      <c r="E1015" s="377"/>
      <c r="F1015" s="154">
        <v>2017</v>
      </c>
      <c r="G1015" s="3">
        <f t="shared" si="341"/>
        <v>150212.29999999999</v>
      </c>
      <c r="H1015" s="3">
        <f t="shared" si="341"/>
        <v>44337.531999999999</v>
      </c>
      <c r="I1015" s="3">
        <f t="shared" si="341"/>
        <v>18157.8</v>
      </c>
      <c r="J1015" s="3">
        <f t="shared" si="341"/>
        <v>29738.581999999995</v>
      </c>
      <c r="K1015" s="3">
        <f t="shared" si="341"/>
        <v>132054.5</v>
      </c>
      <c r="L1015" s="3">
        <f t="shared" si="341"/>
        <v>14598.95</v>
      </c>
      <c r="M1015" s="3">
        <f t="shared" si="341"/>
        <v>0</v>
      </c>
      <c r="N1015" s="3">
        <f t="shared" si="341"/>
        <v>0</v>
      </c>
      <c r="O1015" s="166"/>
    </row>
    <row r="1016" spans="1:15" ht="42" customHeight="1">
      <c r="A1016" s="367" t="s">
        <v>155</v>
      </c>
      <c r="B1016" s="368"/>
      <c r="C1016" s="368"/>
      <c r="D1016" s="368"/>
      <c r="E1016" s="368"/>
      <c r="F1016" s="368"/>
      <c r="G1016" s="368"/>
      <c r="H1016" s="368"/>
      <c r="I1016" s="368"/>
      <c r="J1016" s="368"/>
      <c r="K1016" s="368"/>
      <c r="L1016" s="368"/>
      <c r="M1016" s="368"/>
      <c r="N1016" s="368"/>
      <c r="O1016" s="368"/>
    </row>
    <row r="1017" spans="1:15" ht="43.5" customHeight="1">
      <c r="A1017" s="327" t="s">
        <v>156</v>
      </c>
      <c r="B1017" s="330" t="s">
        <v>157</v>
      </c>
      <c r="C1017" s="331"/>
      <c r="D1017" s="332"/>
      <c r="E1017" s="327" t="s">
        <v>294</v>
      </c>
      <c r="F1017" s="89" t="s">
        <v>323</v>
      </c>
      <c r="G1017" s="3">
        <f>SUM(G1018:G1022)</f>
        <v>23831.599999999999</v>
      </c>
      <c r="H1017" s="3">
        <f t="shared" ref="H1017:N1017" si="342">SUM(H1018:H1022)</f>
        <v>29045.1</v>
      </c>
      <c r="I1017" s="3">
        <f t="shared" si="342"/>
        <v>0</v>
      </c>
      <c r="J1017" s="3">
        <f t="shared" si="342"/>
        <v>0</v>
      </c>
      <c r="K1017" s="3">
        <f t="shared" si="342"/>
        <v>23831.599999999999</v>
      </c>
      <c r="L1017" s="3">
        <f t="shared" si="342"/>
        <v>29045.1</v>
      </c>
      <c r="M1017" s="3">
        <f t="shared" si="342"/>
        <v>0</v>
      </c>
      <c r="N1017" s="3">
        <f t="shared" si="342"/>
        <v>0</v>
      </c>
      <c r="O1017" s="3"/>
    </row>
    <row r="1018" spans="1:15" ht="100.5" customHeight="1">
      <c r="A1018" s="328"/>
      <c r="B1018" s="333"/>
      <c r="C1018" s="334"/>
      <c r="D1018" s="335"/>
      <c r="E1018" s="328"/>
      <c r="F1018" s="89">
        <v>2013</v>
      </c>
      <c r="G1018" s="79">
        <f t="shared" ref="G1018:H1022" si="343">I1018+K1018+M1018</f>
        <v>2477</v>
      </c>
      <c r="H1018" s="79">
        <f t="shared" si="343"/>
        <v>3815</v>
      </c>
      <c r="I1018" s="89">
        <v>0</v>
      </c>
      <c r="J1018" s="89">
        <v>0</v>
      </c>
      <c r="K1018" s="89">
        <v>2477</v>
      </c>
      <c r="L1018" s="89">
        <v>3815</v>
      </c>
      <c r="M1018" s="89">
        <v>0</v>
      </c>
      <c r="N1018" s="89">
        <v>0</v>
      </c>
      <c r="O1018" s="14" t="s">
        <v>372</v>
      </c>
    </row>
    <row r="1019" spans="1:15" ht="46.5" customHeight="1">
      <c r="A1019" s="328"/>
      <c r="B1019" s="333"/>
      <c r="C1019" s="334"/>
      <c r="D1019" s="335"/>
      <c r="E1019" s="328"/>
      <c r="F1019" s="89">
        <v>2014</v>
      </c>
      <c r="G1019" s="79">
        <f t="shared" si="343"/>
        <v>4302.7</v>
      </c>
      <c r="H1019" s="79">
        <f t="shared" si="343"/>
        <v>5341.3</v>
      </c>
      <c r="I1019" s="89">
        <v>0</v>
      </c>
      <c r="J1019" s="89">
        <v>0</v>
      </c>
      <c r="K1019" s="255">
        <v>4302.7</v>
      </c>
      <c r="L1019" s="255">
        <v>5341.3</v>
      </c>
      <c r="M1019" s="89">
        <v>0</v>
      </c>
      <c r="N1019" s="89">
        <v>0</v>
      </c>
      <c r="O1019" s="14" t="s">
        <v>457</v>
      </c>
    </row>
    <row r="1020" spans="1:15" ht="67.5" customHeight="1">
      <c r="A1020" s="329"/>
      <c r="B1020" s="336"/>
      <c r="C1020" s="337"/>
      <c r="D1020" s="338"/>
      <c r="E1020" s="329"/>
      <c r="F1020" s="89">
        <v>2015</v>
      </c>
      <c r="G1020" s="79">
        <f t="shared" si="343"/>
        <v>4539</v>
      </c>
      <c r="H1020" s="79">
        <f t="shared" si="343"/>
        <v>6293</v>
      </c>
      <c r="I1020" s="89">
        <v>0</v>
      </c>
      <c r="J1020" s="89">
        <v>0</v>
      </c>
      <c r="K1020" s="89">
        <v>4539</v>
      </c>
      <c r="L1020" s="3">
        <v>6293</v>
      </c>
      <c r="M1020" s="89">
        <v>0</v>
      </c>
      <c r="N1020" s="89">
        <v>0</v>
      </c>
      <c r="O1020" s="14" t="s">
        <v>641</v>
      </c>
    </row>
    <row r="1021" spans="1:15" ht="85.5" customHeight="1">
      <c r="A1021" s="329"/>
      <c r="B1021" s="336"/>
      <c r="C1021" s="337"/>
      <c r="D1021" s="338"/>
      <c r="E1021" s="329"/>
      <c r="F1021" s="89">
        <v>2016</v>
      </c>
      <c r="G1021" s="79">
        <f t="shared" si="343"/>
        <v>6089</v>
      </c>
      <c r="H1021" s="79">
        <f t="shared" si="343"/>
        <v>6789.2</v>
      </c>
      <c r="I1021" s="89">
        <v>0</v>
      </c>
      <c r="J1021" s="89"/>
      <c r="K1021" s="89">
        <v>6089</v>
      </c>
      <c r="L1021" s="3">
        <v>6789.2</v>
      </c>
      <c r="M1021" s="89">
        <v>0</v>
      </c>
      <c r="N1021" s="89"/>
      <c r="O1021" s="14" t="s">
        <v>1108</v>
      </c>
    </row>
    <row r="1022" spans="1:15" ht="37.5" customHeight="1">
      <c r="A1022" s="323"/>
      <c r="B1022" s="339"/>
      <c r="C1022" s="340"/>
      <c r="D1022" s="341"/>
      <c r="E1022" s="323"/>
      <c r="F1022" s="89">
        <v>2017</v>
      </c>
      <c r="G1022" s="260">
        <f t="shared" si="343"/>
        <v>6423.9</v>
      </c>
      <c r="H1022" s="79">
        <f t="shared" si="343"/>
        <v>6806.6</v>
      </c>
      <c r="I1022" s="3">
        <v>0</v>
      </c>
      <c r="J1022" s="3">
        <v>0</v>
      </c>
      <c r="K1022" s="89">
        <v>6423.9</v>
      </c>
      <c r="L1022" s="3">
        <v>6806.6</v>
      </c>
      <c r="M1022" s="3">
        <v>0</v>
      </c>
      <c r="N1022" s="3">
        <v>0</v>
      </c>
      <c r="O1022" s="14" t="s">
        <v>457</v>
      </c>
    </row>
    <row r="1023" spans="1:15">
      <c r="A1023" s="327" t="s">
        <v>158</v>
      </c>
      <c r="B1023" s="330" t="s">
        <v>159</v>
      </c>
      <c r="C1023" s="331"/>
      <c r="D1023" s="332"/>
      <c r="E1023" s="327" t="s">
        <v>217</v>
      </c>
      <c r="F1023" s="89" t="s">
        <v>323</v>
      </c>
      <c r="G1023" s="3">
        <f>SUM(G1024:G1028)</f>
        <v>12317</v>
      </c>
      <c r="H1023" s="3">
        <f t="shared" ref="H1023:N1023" si="344">SUM(H1024:H1028)</f>
        <v>3341.9</v>
      </c>
      <c r="I1023" s="3">
        <f t="shared" si="344"/>
        <v>12000</v>
      </c>
      <c r="J1023" s="3">
        <f t="shared" si="344"/>
        <v>2171.3000000000002</v>
      </c>
      <c r="K1023" s="3">
        <f t="shared" si="344"/>
        <v>317</v>
      </c>
      <c r="L1023" s="3">
        <f t="shared" si="344"/>
        <v>1170.5999999999999</v>
      </c>
      <c r="M1023" s="3">
        <f t="shared" si="344"/>
        <v>0</v>
      </c>
      <c r="N1023" s="3">
        <f t="shared" si="344"/>
        <v>0</v>
      </c>
      <c r="O1023" s="3"/>
    </row>
    <row r="1024" spans="1:15" ht="110.25">
      <c r="A1024" s="328"/>
      <c r="B1024" s="333"/>
      <c r="C1024" s="334"/>
      <c r="D1024" s="335"/>
      <c r="E1024" s="328"/>
      <c r="F1024" s="89">
        <v>2013</v>
      </c>
      <c r="G1024" s="79">
        <f t="shared" ref="G1024:H1028" si="345">I1024+K1024+M1024</f>
        <v>2477</v>
      </c>
      <c r="H1024" s="79">
        <f t="shared" si="345"/>
        <v>1040</v>
      </c>
      <c r="I1024" s="89">
        <v>2400</v>
      </c>
      <c r="J1024" s="89">
        <v>0</v>
      </c>
      <c r="K1024" s="89">
        <v>77</v>
      </c>
      <c r="L1024" s="89">
        <v>1040</v>
      </c>
      <c r="M1024" s="89">
        <v>0</v>
      </c>
      <c r="N1024" s="89">
        <v>0</v>
      </c>
      <c r="O1024" s="14" t="s">
        <v>445</v>
      </c>
    </row>
    <row r="1025" spans="1:15" ht="47.25">
      <c r="A1025" s="328"/>
      <c r="B1025" s="333"/>
      <c r="C1025" s="334"/>
      <c r="D1025" s="335"/>
      <c r="E1025" s="328"/>
      <c r="F1025" s="89">
        <v>2014</v>
      </c>
      <c r="G1025" s="79">
        <f t="shared" si="345"/>
        <v>2460</v>
      </c>
      <c r="H1025" s="79">
        <f t="shared" si="345"/>
        <v>130.6</v>
      </c>
      <c r="I1025" s="89">
        <v>2400</v>
      </c>
      <c r="J1025" s="89">
        <v>0</v>
      </c>
      <c r="K1025" s="89">
        <v>60</v>
      </c>
      <c r="L1025" s="255">
        <v>130.6</v>
      </c>
      <c r="M1025" s="89">
        <v>0</v>
      </c>
      <c r="N1025" s="89">
        <v>0</v>
      </c>
      <c r="O1025" s="171" t="s">
        <v>458</v>
      </c>
    </row>
    <row r="1026" spans="1:15" ht="31.5">
      <c r="A1026" s="329"/>
      <c r="B1026" s="336"/>
      <c r="C1026" s="337"/>
      <c r="D1026" s="338"/>
      <c r="E1026" s="329"/>
      <c r="F1026" s="89">
        <v>2015</v>
      </c>
      <c r="G1026" s="79">
        <f t="shared" si="345"/>
        <v>2460</v>
      </c>
      <c r="H1026" s="79">
        <f t="shared" si="345"/>
        <v>0</v>
      </c>
      <c r="I1026" s="89">
        <v>2400</v>
      </c>
      <c r="J1026" s="44">
        <v>0</v>
      </c>
      <c r="K1026" s="89">
        <v>60</v>
      </c>
      <c r="L1026" s="3">
        <v>0</v>
      </c>
      <c r="M1026" s="89">
        <v>0</v>
      </c>
      <c r="N1026" s="89">
        <v>0</v>
      </c>
      <c r="O1026" s="171" t="s">
        <v>632</v>
      </c>
    </row>
    <row r="1027" spans="1:15" ht="47.25">
      <c r="A1027" s="329"/>
      <c r="B1027" s="336"/>
      <c r="C1027" s="337"/>
      <c r="D1027" s="338"/>
      <c r="E1027" s="329"/>
      <c r="F1027" s="89">
        <v>2016</v>
      </c>
      <c r="G1027" s="79">
        <f t="shared" si="345"/>
        <v>2460</v>
      </c>
      <c r="H1027" s="79">
        <f t="shared" si="345"/>
        <v>2171.3000000000002</v>
      </c>
      <c r="I1027" s="89">
        <v>2400</v>
      </c>
      <c r="J1027" s="3">
        <v>2171.3000000000002</v>
      </c>
      <c r="K1027" s="89">
        <v>60</v>
      </c>
      <c r="L1027" s="3">
        <v>0</v>
      </c>
      <c r="M1027" s="89">
        <v>0</v>
      </c>
      <c r="N1027" s="89">
        <v>0</v>
      </c>
      <c r="O1027" s="171" t="s">
        <v>458</v>
      </c>
    </row>
    <row r="1028" spans="1:15" ht="51" customHeight="1">
      <c r="A1028" s="323"/>
      <c r="B1028" s="339"/>
      <c r="C1028" s="340"/>
      <c r="D1028" s="341"/>
      <c r="E1028" s="323"/>
      <c r="F1028" s="89">
        <v>2017</v>
      </c>
      <c r="G1028" s="260">
        <f t="shared" si="345"/>
        <v>2460</v>
      </c>
      <c r="H1028" s="79">
        <f t="shared" si="345"/>
        <v>0</v>
      </c>
      <c r="I1028" s="89">
        <v>2400</v>
      </c>
      <c r="J1028" s="3">
        <v>0</v>
      </c>
      <c r="K1028" s="89">
        <v>60</v>
      </c>
      <c r="L1028" s="3">
        <v>0</v>
      </c>
      <c r="M1028" s="3">
        <v>0</v>
      </c>
      <c r="N1028" s="3">
        <v>0</v>
      </c>
      <c r="O1028" s="171" t="s">
        <v>1291</v>
      </c>
    </row>
    <row r="1029" spans="1:15">
      <c r="A1029" s="327" t="s">
        <v>160</v>
      </c>
      <c r="B1029" s="330" t="s">
        <v>161</v>
      </c>
      <c r="C1029" s="331"/>
      <c r="D1029" s="332"/>
      <c r="E1029" s="327" t="s">
        <v>217</v>
      </c>
      <c r="F1029" s="89" t="s">
        <v>323</v>
      </c>
      <c r="G1029" s="3">
        <f>SUM(G1030:G1034)</f>
        <v>4123.7</v>
      </c>
      <c r="H1029" s="3">
        <f t="shared" ref="H1029:N1029" si="346">SUM(H1030:H1034)</f>
        <v>0</v>
      </c>
      <c r="I1029" s="3">
        <f t="shared" si="346"/>
        <v>2886.2</v>
      </c>
      <c r="J1029" s="3">
        <f t="shared" si="346"/>
        <v>0</v>
      </c>
      <c r="K1029" s="3">
        <f t="shared" si="346"/>
        <v>1237.5</v>
      </c>
      <c r="L1029" s="3">
        <f t="shared" si="346"/>
        <v>0</v>
      </c>
      <c r="M1029" s="3">
        <f t="shared" si="346"/>
        <v>0</v>
      </c>
      <c r="N1029" s="3">
        <f t="shared" si="346"/>
        <v>0</v>
      </c>
      <c r="O1029" s="3"/>
    </row>
    <row r="1030" spans="1:15" ht="63">
      <c r="A1030" s="328"/>
      <c r="B1030" s="333"/>
      <c r="C1030" s="334"/>
      <c r="D1030" s="335"/>
      <c r="E1030" s="328"/>
      <c r="F1030" s="89">
        <v>2013</v>
      </c>
      <c r="G1030" s="79">
        <f t="shared" ref="G1030:H1034" si="347">I1030+K1030+M1030</f>
        <v>743</v>
      </c>
      <c r="H1030" s="79">
        <f t="shared" si="347"/>
        <v>0</v>
      </c>
      <c r="I1030" s="3">
        <v>520.1</v>
      </c>
      <c r="J1030" s="3">
        <v>0</v>
      </c>
      <c r="K1030" s="3">
        <v>222.9</v>
      </c>
      <c r="L1030" s="3">
        <v>0</v>
      </c>
      <c r="M1030" s="3">
        <v>0</v>
      </c>
      <c r="N1030" s="3">
        <v>0</v>
      </c>
      <c r="O1030" s="14" t="s">
        <v>373</v>
      </c>
    </row>
    <row r="1031" spans="1:15" ht="63">
      <c r="A1031" s="328"/>
      <c r="B1031" s="333"/>
      <c r="C1031" s="334"/>
      <c r="D1031" s="335"/>
      <c r="E1031" s="328"/>
      <c r="F1031" s="89">
        <v>2014</v>
      </c>
      <c r="G1031" s="79">
        <f t="shared" si="347"/>
        <v>778.4</v>
      </c>
      <c r="H1031" s="79">
        <f t="shared" si="347"/>
        <v>0</v>
      </c>
      <c r="I1031" s="3">
        <v>544.9</v>
      </c>
      <c r="J1031" s="3">
        <v>0</v>
      </c>
      <c r="K1031" s="3">
        <v>233.5</v>
      </c>
      <c r="L1031" s="3">
        <v>0</v>
      </c>
      <c r="M1031" s="3">
        <v>0</v>
      </c>
      <c r="N1031" s="3"/>
      <c r="O1031" s="14" t="s">
        <v>636</v>
      </c>
    </row>
    <row r="1032" spans="1:15" ht="49.5" customHeight="1">
      <c r="A1032" s="329"/>
      <c r="B1032" s="336"/>
      <c r="C1032" s="337"/>
      <c r="D1032" s="338"/>
      <c r="E1032" s="329"/>
      <c r="F1032" s="89">
        <v>2015</v>
      </c>
      <c r="G1032" s="79">
        <f t="shared" si="347"/>
        <v>821.8</v>
      </c>
      <c r="H1032" s="79">
        <f t="shared" si="347"/>
        <v>0</v>
      </c>
      <c r="I1032" s="3">
        <v>574.9</v>
      </c>
      <c r="J1032" s="3">
        <v>0</v>
      </c>
      <c r="K1032" s="3">
        <v>246.9</v>
      </c>
      <c r="L1032" s="3">
        <v>0</v>
      </c>
      <c r="M1032" s="3">
        <v>0</v>
      </c>
      <c r="N1032" s="3">
        <v>0</v>
      </c>
      <c r="O1032" s="171" t="s">
        <v>632</v>
      </c>
    </row>
    <row r="1033" spans="1:15" ht="42" customHeight="1">
      <c r="A1033" s="329"/>
      <c r="B1033" s="336"/>
      <c r="C1033" s="337"/>
      <c r="D1033" s="338"/>
      <c r="E1033" s="329"/>
      <c r="F1033" s="89">
        <v>2016</v>
      </c>
      <c r="G1033" s="79">
        <f t="shared" si="347"/>
        <v>866.4</v>
      </c>
      <c r="H1033" s="79">
        <f t="shared" si="347"/>
        <v>0</v>
      </c>
      <c r="I1033" s="3">
        <v>606.5</v>
      </c>
      <c r="J1033" s="3">
        <v>0</v>
      </c>
      <c r="K1033" s="3">
        <v>259.89999999999998</v>
      </c>
      <c r="L1033" s="3">
        <v>0</v>
      </c>
      <c r="M1033" s="3">
        <v>0</v>
      </c>
      <c r="N1033" s="3">
        <v>0</v>
      </c>
      <c r="O1033" s="171" t="s">
        <v>1109</v>
      </c>
    </row>
    <row r="1034" spans="1:15" ht="42" customHeight="1">
      <c r="A1034" s="323"/>
      <c r="B1034" s="339"/>
      <c r="C1034" s="340"/>
      <c r="D1034" s="341"/>
      <c r="E1034" s="323"/>
      <c r="F1034" s="89">
        <v>2017</v>
      </c>
      <c r="G1034" s="260">
        <f t="shared" si="347"/>
        <v>914.09999999999991</v>
      </c>
      <c r="H1034" s="79">
        <f t="shared" si="347"/>
        <v>0</v>
      </c>
      <c r="I1034" s="3">
        <v>639.79999999999995</v>
      </c>
      <c r="J1034" s="3">
        <v>0</v>
      </c>
      <c r="K1034" s="3">
        <v>274.3</v>
      </c>
      <c r="L1034" s="3">
        <v>0</v>
      </c>
      <c r="M1034" s="3">
        <v>0</v>
      </c>
      <c r="N1034" s="3">
        <v>0</v>
      </c>
      <c r="O1034" s="171" t="s">
        <v>1291</v>
      </c>
    </row>
    <row r="1035" spans="1:15" ht="40.5" customHeight="1">
      <c r="A1035" s="327" t="s">
        <v>162</v>
      </c>
      <c r="B1035" s="330" t="s">
        <v>163</v>
      </c>
      <c r="C1035" s="331"/>
      <c r="D1035" s="332"/>
      <c r="E1035" s="327"/>
      <c r="F1035" s="89" t="s">
        <v>323</v>
      </c>
      <c r="G1035" s="3">
        <f>SUM(G1036:G1040)</f>
        <v>41169.199999999997</v>
      </c>
      <c r="H1035" s="3">
        <f t="shared" ref="H1035:N1035" si="348">SUM(H1036:H1040)</f>
        <v>8035.4</v>
      </c>
      <c r="I1035" s="3">
        <f t="shared" si="348"/>
        <v>28817.5</v>
      </c>
      <c r="J1035" s="3">
        <f t="shared" si="348"/>
        <v>0</v>
      </c>
      <c r="K1035" s="3">
        <f t="shared" si="348"/>
        <v>12351.7</v>
      </c>
      <c r="L1035" s="3">
        <f t="shared" si="348"/>
        <v>8035.4</v>
      </c>
      <c r="M1035" s="3">
        <f t="shared" si="348"/>
        <v>0</v>
      </c>
      <c r="N1035" s="3">
        <f t="shared" si="348"/>
        <v>0</v>
      </c>
      <c r="O1035" s="3"/>
    </row>
    <row r="1036" spans="1:15" ht="63">
      <c r="A1036" s="328"/>
      <c r="B1036" s="333"/>
      <c r="C1036" s="334"/>
      <c r="D1036" s="335"/>
      <c r="E1036" s="328"/>
      <c r="F1036" s="89">
        <v>2013</v>
      </c>
      <c r="G1036" s="79">
        <f t="shared" ref="G1036:H1040" si="349">I1036+K1036+M1036</f>
        <v>6594.1</v>
      </c>
      <c r="H1036" s="79">
        <f t="shared" si="349"/>
        <v>0</v>
      </c>
      <c r="I1036" s="3">
        <v>4615.8</v>
      </c>
      <c r="J1036" s="3">
        <v>0</v>
      </c>
      <c r="K1036" s="3">
        <v>1978.3</v>
      </c>
      <c r="L1036" s="3">
        <v>0</v>
      </c>
      <c r="M1036" s="3">
        <v>0</v>
      </c>
      <c r="N1036" s="3">
        <v>0</v>
      </c>
      <c r="O1036" s="14" t="s">
        <v>373</v>
      </c>
    </row>
    <row r="1037" spans="1:15" ht="94.5">
      <c r="A1037" s="328"/>
      <c r="B1037" s="333"/>
      <c r="C1037" s="334"/>
      <c r="D1037" s="335"/>
      <c r="E1037" s="328"/>
      <c r="F1037" s="89">
        <v>2014</v>
      </c>
      <c r="G1037" s="79">
        <f t="shared" si="349"/>
        <v>7541.4</v>
      </c>
      <c r="H1037" s="79">
        <f t="shared" si="349"/>
        <v>4921.2</v>
      </c>
      <c r="I1037" s="3">
        <v>5278.8</v>
      </c>
      <c r="J1037" s="3">
        <v>0</v>
      </c>
      <c r="K1037" s="3">
        <v>2262.6</v>
      </c>
      <c r="L1037" s="3">
        <v>4921.2</v>
      </c>
      <c r="M1037" s="3">
        <v>0</v>
      </c>
      <c r="N1037" s="3">
        <v>0</v>
      </c>
      <c r="O1037" s="210" t="s">
        <v>459</v>
      </c>
    </row>
    <row r="1038" spans="1:15" ht="78.75">
      <c r="A1038" s="329"/>
      <c r="B1038" s="336"/>
      <c r="C1038" s="337"/>
      <c r="D1038" s="338"/>
      <c r="E1038" s="329"/>
      <c r="F1038" s="89">
        <v>2015</v>
      </c>
      <c r="G1038" s="79">
        <f t="shared" si="349"/>
        <v>7821.1</v>
      </c>
      <c r="H1038" s="79">
        <f t="shared" si="349"/>
        <v>150</v>
      </c>
      <c r="I1038" s="3">
        <v>5474.2</v>
      </c>
      <c r="J1038" s="3">
        <v>0</v>
      </c>
      <c r="K1038" s="3">
        <v>2346.9</v>
      </c>
      <c r="L1038" s="3">
        <v>150</v>
      </c>
      <c r="M1038" s="3">
        <v>0</v>
      </c>
      <c r="N1038" s="3">
        <v>0</v>
      </c>
      <c r="O1038" s="171" t="s">
        <v>633</v>
      </c>
    </row>
    <row r="1039" spans="1:15" ht="39.75" customHeight="1">
      <c r="A1039" s="329"/>
      <c r="B1039" s="336"/>
      <c r="C1039" s="337"/>
      <c r="D1039" s="338"/>
      <c r="E1039" s="329"/>
      <c r="F1039" s="89">
        <v>2016</v>
      </c>
      <c r="G1039" s="79">
        <f t="shared" si="349"/>
        <v>9415.4</v>
      </c>
      <c r="H1039" s="79">
        <f t="shared" si="349"/>
        <v>0</v>
      </c>
      <c r="I1039" s="3">
        <v>6590.8</v>
      </c>
      <c r="J1039" s="3">
        <v>0</v>
      </c>
      <c r="K1039" s="3">
        <v>2824.6</v>
      </c>
      <c r="L1039" s="3">
        <v>0</v>
      </c>
      <c r="M1039" s="3">
        <v>0</v>
      </c>
      <c r="N1039" s="3">
        <v>0</v>
      </c>
      <c r="O1039" s="171" t="s">
        <v>1109</v>
      </c>
    </row>
    <row r="1040" spans="1:15" ht="39.75" customHeight="1">
      <c r="A1040" s="323"/>
      <c r="B1040" s="339"/>
      <c r="C1040" s="340"/>
      <c r="D1040" s="341"/>
      <c r="E1040" s="323"/>
      <c r="F1040" s="89">
        <v>2017</v>
      </c>
      <c r="G1040" s="260">
        <f t="shared" si="349"/>
        <v>9797.2000000000007</v>
      </c>
      <c r="H1040" s="79">
        <f t="shared" si="349"/>
        <v>2964.2</v>
      </c>
      <c r="I1040" s="3">
        <v>6857.9</v>
      </c>
      <c r="J1040" s="3">
        <v>0</v>
      </c>
      <c r="K1040" s="3">
        <v>2939.3</v>
      </c>
      <c r="L1040" s="3">
        <v>2964.2</v>
      </c>
      <c r="M1040" s="3">
        <v>0</v>
      </c>
      <c r="N1040" s="3">
        <v>0</v>
      </c>
      <c r="O1040" s="266" t="s">
        <v>1292</v>
      </c>
    </row>
    <row r="1041" spans="1:15">
      <c r="A1041" s="327" t="s">
        <v>164</v>
      </c>
      <c r="B1041" s="330" t="s">
        <v>165</v>
      </c>
      <c r="C1041" s="331"/>
      <c r="D1041" s="332"/>
      <c r="E1041" s="327" t="s">
        <v>217</v>
      </c>
      <c r="F1041" s="89" t="s">
        <v>323</v>
      </c>
      <c r="G1041" s="3">
        <f>SUM(G1042:G1046)</f>
        <v>278733</v>
      </c>
      <c r="H1041" s="3">
        <f t="shared" ref="H1041:N1041" si="350">SUM(H1042:H1046)</f>
        <v>0</v>
      </c>
      <c r="I1041" s="3">
        <f t="shared" si="350"/>
        <v>139366.5</v>
      </c>
      <c r="J1041" s="3">
        <f t="shared" si="350"/>
        <v>0</v>
      </c>
      <c r="K1041" s="3">
        <f t="shared" si="350"/>
        <v>139366.5</v>
      </c>
      <c r="L1041" s="3">
        <f t="shared" si="350"/>
        <v>0</v>
      </c>
      <c r="M1041" s="3">
        <f t="shared" si="350"/>
        <v>0</v>
      </c>
      <c r="N1041" s="3">
        <f t="shared" si="350"/>
        <v>0</v>
      </c>
      <c r="O1041" s="3"/>
    </row>
    <row r="1042" spans="1:15" ht="63">
      <c r="A1042" s="328"/>
      <c r="B1042" s="333"/>
      <c r="C1042" s="334"/>
      <c r="D1042" s="335"/>
      <c r="E1042" s="328"/>
      <c r="F1042" s="89">
        <v>2013</v>
      </c>
      <c r="G1042" s="79">
        <f>I1042+K1042+M1042</f>
        <v>13273</v>
      </c>
      <c r="H1042" s="79">
        <f>J1042+L1042+N1042</f>
        <v>0</v>
      </c>
      <c r="I1042" s="3">
        <v>6636.5</v>
      </c>
      <c r="J1042" s="3">
        <v>0</v>
      </c>
      <c r="K1042" s="3">
        <v>6636.5</v>
      </c>
      <c r="L1042" s="3">
        <v>0</v>
      </c>
      <c r="M1042" s="3">
        <v>0</v>
      </c>
      <c r="N1042" s="3">
        <v>0</v>
      </c>
      <c r="O1042" s="14" t="s">
        <v>373</v>
      </c>
    </row>
    <row r="1043" spans="1:15" ht="63">
      <c r="A1043" s="328"/>
      <c r="B1043" s="333"/>
      <c r="C1043" s="334"/>
      <c r="D1043" s="335"/>
      <c r="E1043" s="328"/>
      <c r="F1043" s="89">
        <v>2014</v>
      </c>
      <c r="G1043" s="79">
        <f>I1043+K1043+M1043</f>
        <v>66365</v>
      </c>
      <c r="H1043" s="3">
        <v>0</v>
      </c>
      <c r="I1043" s="3">
        <v>33182.5</v>
      </c>
      <c r="J1043" s="3">
        <v>0</v>
      </c>
      <c r="K1043" s="3">
        <v>33182.5</v>
      </c>
      <c r="L1043" s="3">
        <v>0</v>
      </c>
      <c r="M1043" s="3">
        <v>0</v>
      </c>
      <c r="N1043" s="3">
        <v>0</v>
      </c>
      <c r="O1043" s="14" t="s">
        <v>634</v>
      </c>
    </row>
    <row r="1044" spans="1:15" ht="63">
      <c r="A1044" s="329"/>
      <c r="B1044" s="336"/>
      <c r="C1044" s="337"/>
      <c r="D1044" s="338"/>
      <c r="E1044" s="329"/>
      <c r="F1044" s="89">
        <v>2015</v>
      </c>
      <c r="G1044" s="79">
        <f>I1044+K1044+M1044</f>
        <v>66365</v>
      </c>
      <c r="H1044" s="3">
        <v>0</v>
      </c>
      <c r="I1044" s="3">
        <v>33182.5</v>
      </c>
      <c r="J1044" s="3">
        <v>0</v>
      </c>
      <c r="K1044" s="3">
        <v>33182.5</v>
      </c>
      <c r="L1044" s="3">
        <v>0</v>
      </c>
      <c r="M1044" s="3">
        <v>0</v>
      </c>
      <c r="N1044" s="3">
        <v>0</v>
      </c>
      <c r="O1044" s="14" t="s">
        <v>635</v>
      </c>
    </row>
    <row r="1045" spans="1:15" ht="31.5">
      <c r="A1045" s="329"/>
      <c r="B1045" s="336"/>
      <c r="C1045" s="337"/>
      <c r="D1045" s="338"/>
      <c r="E1045" s="329"/>
      <c r="F1045" s="89">
        <v>2016</v>
      </c>
      <c r="G1045" s="79">
        <f>I1045+K1045+M1045</f>
        <v>66365</v>
      </c>
      <c r="H1045" s="3">
        <v>0</v>
      </c>
      <c r="I1045" s="3">
        <v>33182.5</v>
      </c>
      <c r="J1045" s="3">
        <v>0</v>
      </c>
      <c r="K1045" s="3">
        <v>33182.5</v>
      </c>
      <c r="L1045" s="3">
        <v>0</v>
      </c>
      <c r="M1045" s="3">
        <v>0</v>
      </c>
      <c r="N1045" s="3">
        <v>0</v>
      </c>
      <c r="O1045" s="171" t="s">
        <v>1109</v>
      </c>
    </row>
    <row r="1046" spans="1:15" ht="31.5">
      <c r="A1046" s="323"/>
      <c r="B1046" s="339"/>
      <c r="C1046" s="340"/>
      <c r="D1046" s="341"/>
      <c r="E1046" s="323"/>
      <c r="F1046" s="89">
        <v>2017</v>
      </c>
      <c r="G1046" s="260">
        <f t="shared" ref="G1046:H1046" si="351">I1046+K1046+M1046</f>
        <v>66365</v>
      </c>
      <c r="H1046" s="79">
        <f t="shared" si="351"/>
        <v>0</v>
      </c>
      <c r="I1046" s="3">
        <v>33182.5</v>
      </c>
      <c r="J1046" s="3">
        <v>0</v>
      </c>
      <c r="K1046" s="3">
        <v>33182.5</v>
      </c>
      <c r="L1046" s="3">
        <v>0</v>
      </c>
      <c r="M1046" s="3">
        <v>0</v>
      </c>
      <c r="N1046" s="3">
        <v>0</v>
      </c>
      <c r="O1046" s="171" t="s">
        <v>1291</v>
      </c>
    </row>
    <row r="1047" spans="1:15">
      <c r="A1047" s="398"/>
      <c r="B1047" s="330" t="s">
        <v>128</v>
      </c>
      <c r="C1047" s="380"/>
      <c r="D1047" s="381"/>
      <c r="E1047" s="398"/>
      <c r="F1047" s="89" t="s">
        <v>323</v>
      </c>
      <c r="G1047" s="3">
        <f>SUM(G1048:G1052)</f>
        <v>360174.5</v>
      </c>
      <c r="H1047" s="3">
        <f t="shared" ref="H1047:N1047" si="352">SUM(H1048:H1052)</f>
        <v>41232.699999999997</v>
      </c>
      <c r="I1047" s="3">
        <f t="shared" si="352"/>
        <v>183370.59999999998</v>
      </c>
      <c r="J1047" s="3">
        <f t="shared" si="352"/>
        <v>0</v>
      </c>
      <c r="K1047" s="3">
        <f t="shared" si="352"/>
        <v>177568.3</v>
      </c>
      <c r="L1047" s="3">
        <f t="shared" si="352"/>
        <v>41232.699999999997</v>
      </c>
      <c r="M1047" s="3">
        <f t="shared" si="352"/>
        <v>0</v>
      </c>
      <c r="N1047" s="3">
        <f t="shared" si="352"/>
        <v>0</v>
      </c>
      <c r="O1047" s="14"/>
    </row>
    <row r="1048" spans="1:15">
      <c r="A1048" s="329"/>
      <c r="B1048" s="336"/>
      <c r="C1048" s="382"/>
      <c r="D1048" s="338"/>
      <c r="E1048" s="329"/>
      <c r="F1048" s="89">
        <v>2013</v>
      </c>
      <c r="G1048" s="3">
        <f t="shared" ref="G1048:N1050" si="353">G1018+G1024++G1030+G1036+G1042</f>
        <v>25564.1</v>
      </c>
      <c r="H1048" s="3">
        <f t="shared" si="353"/>
        <v>4855</v>
      </c>
      <c r="I1048" s="3">
        <f t="shared" si="353"/>
        <v>14172.4</v>
      </c>
      <c r="J1048" s="3">
        <f t="shared" si="353"/>
        <v>0</v>
      </c>
      <c r="K1048" s="3">
        <f t="shared" si="353"/>
        <v>11391.7</v>
      </c>
      <c r="L1048" s="3">
        <f t="shared" si="353"/>
        <v>4855</v>
      </c>
      <c r="M1048" s="3">
        <f t="shared" si="353"/>
        <v>0</v>
      </c>
      <c r="N1048" s="3">
        <f t="shared" si="353"/>
        <v>0</v>
      </c>
      <c r="O1048" s="3"/>
    </row>
    <row r="1049" spans="1:15">
      <c r="A1049" s="329"/>
      <c r="B1049" s="336"/>
      <c r="C1049" s="382"/>
      <c r="D1049" s="338"/>
      <c r="E1049" s="329"/>
      <c r="F1049" s="89">
        <v>2014</v>
      </c>
      <c r="G1049" s="3">
        <f t="shared" si="353"/>
        <v>81447.5</v>
      </c>
      <c r="H1049" s="3">
        <f t="shared" si="353"/>
        <v>10393.1</v>
      </c>
      <c r="I1049" s="3">
        <f t="shared" si="353"/>
        <v>41406.199999999997</v>
      </c>
      <c r="J1049" s="3">
        <f t="shared" si="353"/>
        <v>0</v>
      </c>
      <c r="K1049" s="3">
        <f t="shared" si="353"/>
        <v>40041.300000000003</v>
      </c>
      <c r="L1049" s="3">
        <f t="shared" si="353"/>
        <v>10393.1</v>
      </c>
      <c r="M1049" s="3">
        <f t="shared" si="353"/>
        <v>0</v>
      </c>
      <c r="N1049" s="3">
        <f t="shared" si="353"/>
        <v>0</v>
      </c>
      <c r="O1049" s="3"/>
    </row>
    <row r="1050" spans="1:15">
      <c r="A1050" s="329"/>
      <c r="B1050" s="336"/>
      <c r="C1050" s="337"/>
      <c r="D1050" s="338"/>
      <c r="E1050" s="329"/>
      <c r="F1050" s="89">
        <v>2015</v>
      </c>
      <c r="G1050" s="3">
        <f t="shared" si="353"/>
        <v>82006.899999999994</v>
      </c>
      <c r="H1050" s="3">
        <f t="shared" si="353"/>
        <v>6443</v>
      </c>
      <c r="I1050" s="3">
        <f t="shared" si="353"/>
        <v>41631.599999999999</v>
      </c>
      <c r="J1050" s="3">
        <f t="shared" si="353"/>
        <v>0</v>
      </c>
      <c r="K1050" s="3">
        <f t="shared" si="353"/>
        <v>40375.300000000003</v>
      </c>
      <c r="L1050" s="3">
        <f t="shared" si="353"/>
        <v>6443</v>
      </c>
      <c r="M1050" s="3">
        <f t="shared" si="353"/>
        <v>0</v>
      </c>
      <c r="N1050" s="3">
        <f t="shared" si="353"/>
        <v>0</v>
      </c>
      <c r="O1050" s="3"/>
    </row>
    <row r="1051" spans="1:15">
      <c r="A1051" s="329"/>
      <c r="B1051" s="336"/>
      <c r="C1051" s="337"/>
      <c r="D1051" s="338"/>
      <c r="E1051" s="329"/>
      <c r="F1051" s="89">
        <v>2016</v>
      </c>
      <c r="G1051" s="3">
        <f>G1021+G1027+G1033+G1039+G1045</f>
        <v>85195.8</v>
      </c>
      <c r="H1051" s="3">
        <f>H1022+H1028+H1034+H1040+H1046</f>
        <v>9770.7999999999993</v>
      </c>
      <c r="I1051" s="3">
        <f t="shared" ref="I1051:N1051" si="354">I1022+I1028++I1034+I1040+I1046</f>
        <v>43080.2</v>
      </c>
      <c r="J1051" s="3">
        <f t="shared" si="354"/>
        <v>0</v>
      </c>
      <c r="K1051" s="3">
        <f t="shared" si="354"/>
        <v>42880</v>
      </c>
      <c r="L1051" s="3">
        <f t="shared" si="354"/>
        <v>9770.7999999999993</v>
      </c>
      <c r="M1051" s="3">
        <f t="shared" si="354"/>
        <v>0</v>
      </c>
      <c r="N1051" s="3">
        <f t="shared" si="354"/>
        <v>0</v>
      </c>
      <c r="O1051" s="3"/>
    </row>
    <row r="1052" spans="1:15">
      <c r="A1052" s="323"/>
      <c r="B1052" s="339"/>
      <c r="C1052" s="340"/>
      <c r="D1052" s="341"/>
      <c r="E1052" s="323"/>
      <c r="F1052" s="89">
        <v>2017</v>
      </c>
      <c r="G1052" s="3">
        <f>G1022+G1028+G1034+G1040+G1046</f>
        <v>85960.2</v>
      </c>
      <c r="H1052" s="3">
        <f t="shared" ref="H1052:N1052" si="355">H1022+H1028+H1034+H1040+H1046</f>
        <v>9770.7999999999993</v>
      </c>
      <c r="I1052" s="3">
        <f t="shared" si="355"/>
        <v>43080.2</v>
      </c>
      <c r="J1052" s="3">
        <f t="shared" si="355"/>
        <v>0</v>
      </c>
      <c r="K1052" s="3">
        <f t="shared" si="355"/>
        <v>42880</v>
      </c>
      <c r="L1052" s="3">
        <f t="shared" si="355"/>
        <v>9770.7999999999993</v>
      </c>
      <c r="M1052" s="3">
        <f t="shared" si="355"/>
        <v>0</v>
      </c>
      <c r="N1052" s="3">
        <f t="shared" si="355"/>
        <v>0</v>
      </c>
      <c r="O1052" s="3"/>
    </row>
    <row r="1053" spans="1:15">
      <c r="A1053" s="367" t="s">
        <v>133</v>
      </c>
      <c r="B1053" s="368"/>
      <c r="C1053" s="368"/>
      <c r="D1053" s="368"/>
      <c r="E1053" s="368"/>
      <c r="F1053" s="368"/>
      <c r="G1053" s="368"/>
      <c r="H1053" s="368"/>
      <c r="I1053" s="368"/>
      <c r="J1053" s="368"/>
      <c r="K1053" s="368"/>
      <c r="L1053" s="368"/>
      <c r="M1053" s="368"/>
      <c r="N1053" s="368"/>
      <c r="O1053" s="368"/>
    </row>
    <row r="1054" spans="1:15">
      <c r="A1054" s="84"/>
      <c r="B1054" s="84"/>
      <c r="C1054" s="84"/>
      <c r="D1054" s="84"/>
      <c r="E1054" s="84"/>
      <c r="F1054" s="84"/>
      <c r="G1054" s="84"/>
      <c r="H1054" s="84"/>
      <c r="I1054" s="84"/>
      <c r="J1054" s="84"/>
      <c r="K1054" s="84"/>
      <c r="L1054" s="84"/>
      <c r="M1054" s="84"/>
      <c r="N1054" s="84"/>
      <c r="O1054" s="84"/>
    </row>
    <row r="1055" spans="1:15">
      <c r="A1055" s="327" t="s">
        <v>134</v>
      </c>
      <c r="B1055" s="330" t="s">
        <v>166</v>
      </c>
      <c r="C1055" s="331"/>
      <c r="D1055" s="332"/>
      <c r="E1055" s="327" t="s">
        <v>217</v>
      </c>
      <c r="F1055" s="89" t="s">
        <v>323</v>
      </c>
      <c r="G1055" s="3">
        <f>SUM(G1056:G1060)</f>
        <v>500</v>
      </c>
      <c r="H1055" s="3">
        <f t="shared" ref="H1055:N1055" si="356">SUM(H1056:H1060)</f>
        <v>597.76</v>
      </c>
      <c r="I1055" s="3">
        <f t="shared" si="356"/>
        <v>0</v>
      </c>
      <c r="J1055" s="3">
        <f t="shared" si="356"/>
        <v>0</v>
      </c>
      <c r="K1055" s="3">
        <f t="shared" si="356"/>
        <v>500</v>
      </c>
      <c r="L1055" s="3">
        <f t="shared" si="356"/>
        <v>548.55999999999995</v>
      </c>
      <c r="M1055" s="3">
        <f t="shared" si="356"/>
        <v>0</v>
      </c>
      <c r="N1055" s="3">
        <f t="shared" si="356"/>
        <v>0</v>
      </c>
      <c r="O1055" s="3"/>
    </row>
    <row r="1056" spans="1:15" ht="31.5">
      <c r="A1056" s="328"/>
      <c r="B1056" s="333"/>
      <c r="C1056" s="334"/>
      <c r="D1056" s="335"/>
      <c r="E1056" s="328"/>
      <c r="F1056" s="89">
        <v>2013</v>
      </c>
      <c r="G1056" s="79">
        <f t="shared" ref="G1056:H1060" si="357">I1056+K1056+M1056</f>
        <v>100</v>
      </c>
      <c r="H1056" s="79">
        <f t="shared" si="357"/>
        <v>0</v>
      </c>
      <c r="I1056" s="3">
        <v>0</v>
      </c>
      <c r="J1056" s="3">
        <v>0</v>
      </c>
      <c r="K1056" s="3">
        <v>100</v>
      </c>
      <c r="L1056" s="3">
        <v>0</v>
      </c>
      <c r="M1056" s="3">
        <v>0</v>
      </c>
      <c r="N1056" s="3">
        <v>0</v>
      </c>
      <c r="O1056" s="14" t="s">
        <v>374</v>
      </c>
    </row>
    <row r="1057" spans="1:15" ht="281.25" customHeight="1">
      <c r="A1057" s="328"/>
      <c r="B1057" s="333"/>
      <c r="C1057" s="334"/>
      <c r="D1057" s="335"/>
      <c r="E1057" s="328"/>
      <c r="F1057" s="89">
        <v>2014</v>
      </c>
      <c r="G1057" s="79">
        <f t="shared" si="357"/>
        <v>100</v>
      </c>
      <c r="H1057" s="79">
        <f t="shared" si="357"/>
        <v>49.2</v>
      </c>
      <c r="I1057" s="3">
        <v>0</v>
      </c>
      <c r="J1057" s="3">
        <v>0</v>
      </c>
      <c r="K1057" s="3">
        <v>100</v>
      </c>
      <c r="L1057" s="3" t="s">
        <v>395</v>
      </c>
      <c r="M1057" s="3">
        <v>0</v>
      </c>
      <c r="N1057" s="3">
        <v>0</v>
      </c>
      <c r="O1057" s="14" t="s">
        <v>396</v>
      </c>
    </row>
    <row r="1058" spans="1:15" ht="204.75">
      <c r="A1058" s="329"/>
      <c r="B1058" s="336"/>
      <c r="C1058" s="337"/>
      <c r="D1058" s="338"/>
      <c r="E1058" s="329"/>
      <c r="F1058" s="89">
        <v>2015</v>
      </c>
      <c r="G1058" s="79">
        <f t="shared" si="357"/>
        <v>100</v>
      </c>
      <c r="H1058" s="79">
        <f t="shared" si="357"/>
        <v>295</v>
      </c>
      <c r="I1058" s="3">
        <v>0</v>
      </c>
      <c r="J1058" s="3">
        <v>0</v>
      </c>
      <c r="K1058" s="3">
        <v>100</v>
      </c>
      <c r="L1058" s="3">
        <v>295</v>
      </c>
      <c r="M1058" s="3">
        <v>0</v>
      </c>
      <c r="N1058" s="3">
        <v>0</v>
      </c>
      <c r="O1058" s="14" t="s">
        <v>637</v>
      </c>
    </row>
    <row r="1059" spans="1:15" ht="283.5">
      <c r="A1059" s="329"/>
      <c r="B1059" s="336"/>
      <c r="C1059" s="337"/>
      <c r="D1059" s="338"/>
      <c r="E1059" s="329"/>
      <c r="F1059" s="89">
        <v>2016</v>
      </c>
      <c r="G1059" s="79">
        <f t="shared" si="357"/>
        <v>100</v>
      </c>
      <c r="H1059" s="79">
        <f t="shared" si="357"/>
        <v>84.76</v>
      </c>
      <c r="I1059" s="3">
        <v>0</v>
      </c>
      <c r="J1059" s="3">
        <v>0</v>
      </c>
      <c r="K1059" s="3">
        <v>100</v>
      </c>
      <c r="L1059" s="3">
        <v>84.76</v>
      </c>
      <c r="M1059" s="3">
        <v>0</v>
      </c>
      <c r="N1059" s="3">
        <v>0</v>
      </c>
      <c r="O1059" s="14" t="s">
        <v>1143</v>
      </c>
    </row>
    <row r="1060" spans="1:15" ht="89.25" customHeight="1">
      <c r="A1060" s="323"/>
      <c r="B1060" s="339"/>
      <c r="C1060" s="340"/>
      <c r="D1060" s="341"/>
      <c r="E1060" s="323"/>
      <c r="F1060" s="89">
        <v>2017</v>
      </c>
      <c r="G1060" s="260">
        <f t="shared" si="357"/>
        <v>100</v>
      </c>
      <c r="H1060" s="79">
        <f t="shared" si="357"/>
        <v>168.8</v>
      </c>
      <c r="I1060" s="3">
        <v>0</v>
      </c>
      <c r="J1060" s="3">
        <v>0</v>
      </c>
      <c r="K1060" s="3">
        <v>100</v>
      </c>
      <c r="L1060" s="3">
        <v>168.8</v>
      </c>
      <c r="M1060" s="3">
        <v>0</v>
      </c>
      <c r="N1060" s="3">
        <v>0</v>
      </c>
      <c r="O1060" s="266" t="s">
        <v>1270</v>
      </c>
    </row>
    <row r="1061" spans="1:15">
      <c r="A1061" s="327" t="s">
        <v>135</v>
      </c>
      <c r="B1061" s="330" t="s">
        <v>167</v>
      </c>
      <c r="C1061" s="331"/>
      <c r="D1061" s="332"/>
      <c r="E1061" s="327" t="s">
        <v>217</v>
      </c>
      <c r="F1061" s="89" t="s">
        <v>323</v>
      </c>
      <c r="G1061" s="3">
        <f>SUM(G1062:G1066)</f>
        <v>648.9</v>
      </c>
      <c r="H1061" s="3">
        <f t="shared" ref="H1061:N1061" si="358">SUM(H1062:H1066)</f>
        <v>932.1</v>
      </c>
      <c r="I1061" s="3">
        <f t="shared" si="358"/>
        <v>0</v>
      </c>
      <c r="J1061" s="3">
        <f t="shared" si="358"/>
        <v>0</v>
      </c>
      <c r="K1061" s="3">
        <f t="shared" si="358"/>
        <v>648.9</v>
      </c>
      <c r="L1061" s="3">
        <f t="shared" si="358"/>
        <v>932.1</v>
      </c>
      <c r="M1061" s="3">
        <f t="shared" si="358"/>
        <v>0</v>
      </c>
      <c r="N1061" s="3">
        <f t="shared" si="358"/>
        <v>0</v>
      </c>
      <c r="O1061" s="3"/>
    </row>
    <row r="1062" spans="1:15" ht="110.25">
      <c r="A1062" s="328"/>
      <c r="B1062" s="333"/>
      <c r="C1062" s="334"/>
      <c r="D1062" s="335"/>
      <c r="E1062" s="328"/>
      <c r="F1062" s="89">
        <v>2013</v>
      </c>
      <c r="G1062" s="79">
        <f t="shared" ref="G1062:H1066" si="359">I1062+K1062+M1062</f>
        <v>128.9</v>
      </c>
      <c r="H1062" s="79">
        <f t="shared" si="359"/>
        <v>144</v>
      </c>
      <c r="I1062" s="3">
        <v>0</v>
      </c>
      <c r="J1062" s="3">
        <v>0</v>
      </c>
      <c r="K1062" s="3">
        <v>128.9</v>
      </c>
      <c r="L1062" s="3">
        <v>144</v>
      </c>
      <c r="M1062" s="3">
        <v>0</v>
      </c>
      <c r="N1062" s="3">
        <v>0</v>
      </c>
      <c r="O1062" s="14" t="s">
        <v>493</v>
      </c>
    </row>
    <row r="1063" spans="1:15" ht="132" customHeight="1">
      <c r="A1063" s="328"/>
      <c r="B1063" s="333"/>
      <c r="C1063" s="334"/>
      <c r="D1063" s="335"/>
      <c r="E1063" s="328"/>
      <c r="F1063" s="89">
        <v>2014</v>
      </c>
      <c r="G1063" s="79">
        <f t="shared" si="359"/>
        <v>130</v>
      </c>
      <c r="H1063" s="79">
        <f t="shared" si="359"/>
        <v>17</v>
      </c>
      <c r="I1063" s="3">
        <v>0</v>
      </c>
      <c r="J1063" s="3"/>
      <c r="K1063" s="3">
        <v>130</v>
      </c>
      <c r="L1063" s="255">
        <v>17</v>
      </c>
      <c r="M1063" s="3">
        <v>0</v>
      </c>
      <c r="N1063" s="3"/>
      <c r="O1063" s="210" t="s">
        <v>494</v>
      </c>
    </row>
    <row r="1064" spans="1:15" ht="143.25" customHeight="1">
      <c r="A1064" s="329"/>
      <c r="B1064" s="336"/>
      <c r="C1064" s="337"/>
      <c r="D1064" s="338"/>
      <c r="E1064" s="329"/>
      <c r="F1064" s="89">
        <v>2015</v>
      </c>
      <c r="G1064" s="79">
        <f t="shared" si="359"/>
        <v>130</v>
      </c>
      <c r="H1064" s="79">
        <f t="shared" si="359"/>
        <v>250</v>
      </c>
      <c r="I1064" s="3">
        <v>0</v>
      </c>
      <c r="J1064" s="3">
        <v>0</v>
      </c>
      <c r="K1064" s="3">
        <v>130</v>
      </c>
      <c r="L1064" s="3">
        <v>250</v>
      </c>
      <c r="M1064" s="3">
        <v>0</v>
      </c>
      <c r="N1064" s="3">
        <v>0</v>
      </c>
      <c r="O1064" s="210" t="s">
        <v>656</v>
      </c>
    </row>
    <row r="1065" spans="1:15" ht="274.5" customHeight="1">
      <c r="A1065" s="329"/>
      <c r="B1065" s="336"/>
      <c r="C1065" s="337"/>
      <c r="D1065" s="338"/>
      <c r="E1065" s="329"/>
      <c r="F1065" s="89">
        <v>2016</v>
      </c>
      <c r="G1065" s="79">
        <f t="shared" si="359"/>
        <v>130</v>
      </c>
      <c r="H1065" s="79">
        <f t="shared" si="359"/>
        <v>410</v>
      </c>
      <c r="I1065" s="3">
        <v>0</v>
      </c>
      <c r="J1065" s="3">
        <v>0</v>
      </c>
      <c r="K1065" s="3">
        <v>130</v>
      </c>
      <c r="L1065" s="3">
        <v>410</v>
      </c>
      <c r="M1065" s="3">
        <v>0</v>
      </c>
      <c r="N1065" s="3">
        <v>0</v>
      </c>
      <c r="O1065" s="210" t="s">
        <v>1144</v>
      </c>
    </row>
    <row r="1066" spans="1:15" ht="105.75" customHeight="1">
      <c r="A1066" s="323"/>
      <c r="B1066" s="339"/>
      <c r="C1066" s="340"/>
      <c r="D1066" s="341"/>
      <c r="E1066" s="323"/>
      <c r="F1066" s="89">
        <v>2017</v>
      </c>
      <c r="G1066" s="260">
        <f t="shared" si="359"/>
        <v>130</v>
      </c>
      <c r="H1066" s="79">
        <f t="shared" si="359"/>
        <v>111.1</v>
      </c>
      <c r="I1066" s="3">
        <v>0</v>
      </c>
      <c r="J1066" s="3">
        <v>0</v>
      </c>
      <c r="K1066" s="3">
        <v>130</v>
      </c>
      <c r="L1066" s="3">
        <v>111.1</v>
      </c>
      <c r="M1066" s="3">
        <v>0</v>
      </c>
      <c r="N1066" s="3">
        <v>0</v>
      </c>
      <c r="O1066" s="266" t="s">
        <v>1271</v>
      </c>
    </row>
    <row r="1067" spans="1:15">
      <c r="A1067" s="327" t="s">
        <v>136</v>
      </c>
      <c r="B1067" s="330" t="s">
        <v>168</v>
      </c>
      <c r="C1067" s="331"/>
      <c r="D1067" s="332"/>
      <c r="E1067" s="327" t="s">
        <v>217</v>
      </c>
      <c r="F1067" s="89" t="s">
        <v>323</v>
      </c>
      <c r="G1067" s="3">
        <f>SUM(G1068:G1072)</f>
        <v>1150</v>
      </c>
      <c r="H1067" s="3">
        <f t="shared" ref="H1067:N1067" si="360">SUM(H1068:H1072)</f>
        <v>1490.3</v>
      </c>
      <c r="I1067" s="3">
        <f t="shared" si="360"/>
        <v>0</v>
      </c>
      <c r="J1067" s="3">
        <f t="shared" si="360"/>
        <v>0</v>
      </c>
      <c r="K1067" s="3">
        <f t="shared" si="360"/>
        <v>1150</v>
      </c>
      <c r="L1067" s="3">
        <f t="shared" si="360"/>
        <v>1370.3</v>
      </c>
      <c r="M1067" s="3">
        <f t="shared" si="360"/>
        <v>0</v>
      </c>
      <c r="N1067" s="3">
        <f t="shared" si="360"/>
        <v>0</v>
      </c>
      <c r="O1067" s="3"/>
    </row>
    <row r="1068" spans="1:15" ht="126">
      <c r="A1068" s="328"/>
      <c r="B1068" s="333"/>
      <c r="C1068" s="334"/>
      <c r="D1068" s="335"/>
      <c r="E1068" s="328"/>
      <c r="F1068" s="89">
        <v>2013</v>
      </c>
      <c r="G1068" s="79">
        <f t="shared" ref="G1068:H1072" si="361">I1068+K1068+M1068</f>
        <v>230</v>
      </c>
      <c r="H1068" s="79">
        <f t="shared" si="361"/>
        <v>120</v>
      </c>
      <c r="I1068" s="3">
        <v>0</v>
      </c>
      <c r="J1068" s="3">
        <v>0</v>
      </c>
      <c r="K1068" s="3">
        <v>230</v>
      </c>
      <c r="L1068" s="267" t="s">
        <v>397</v>
      </c>
      <c r="M1068" s="3">
        <v>0</v>
      </c>
      <c r="N1068" s="3">
        <v>0</v>
      </c>
      <c r="O1068" s="210" t="s">
        <v>375</v>
      </c>
    </row>
    <row r="1069" spans="1:15" ht="252">
      <c r="A1069" s="328"/>
      <c r="B1069" s="333"/>
      <c r="C1069" s="334"/>
      <c r="D1069" s="335"/>
      <c r="E1069" s="328"/>
      <c r="F1069" s="89">
        <v>2014</v>
      </c>
      <c r="G1069" s="79">
        <f t="shared" si="361"/>
        <v>230</v>
      </c>
      <c r="H1069" s="79">
        <f t="shared" si="361"/>
        <v>90</v>
      </c>
      <c r="I1069" s="3">
        <v>0</v>
      </c>
      <c r="J1069" s="3">
        <v>0</v>
      </c>
      <c r="K1069" s="3">
        <v>230</v>
      </c>
      <c r="L1069" s="3">
        <v>90</v>
      </c>
      <c r="M1069" s="3">
        <v>0</v>
      </c>
      <c r="N1069" s="3">
        <v>0</v>
      </c>
      <c r="O1069" s="210" t="s">
        <v>398</v>
      </c>
    </row>
    <row r="1070" spans="1:15" ht="94.5">
      <c r="A1070" s="329"/>
      <c r="B1070" s="336"/>
      <c r="C1070" s="337"/>
      <c r="D1070" s="338"/>
      <c r="E1070" s="329"/>
      <c r="F1070" s="89">
        <v>2015</v>
      </c>
      <c r="G1070" s="79">
        <f t="shared" si="361"/>
        <v>230</v>
      </c>
      <c r="H1070" s="79">
        <f t="shared" si="361"/>
        <v>135</v>
      </c>
      <c r="I1070" s="3">
        <v>0</v>
      </c>
      <c r="J1070" s="3">
        <v>0</v>
      </c>
      <c r="K1070" s="3">
        <v>230</v>
      </c>
      <c r="L1070" s="3">
        <v>135</v>
      </c>
      <c r="M1070" s="3">
        <v>0</v>
      </c>
      <c r="N1070" s="3">
        <v>0</v>
      </c>
      <c r="O1070" s="210" t="s">
        <v>638</v>
      </c>
    </row>
    <row r="1071" spans="1:15" ht="157.5">
      <c r="A1071" s="329"/>
      <c r="B1071" s="336"/>
      <c r="C1071" s="337"/>
      <c r="D1071" s="338"/>
      <c r="E1071" s="329"/>
      <c r="F1071" s="89">
        <v>2016</v>
      </c>
      <c r="G1071" s="79">
        <f t="shared" si="361"/>
        <v>230</v>
      </c>
      <c r="H1071" s="79">
        <f t="shared" si="361"/>
        <v>945.3</v>
      </c>
      <c r="I1071" s="3">
        <v>0</v>
      </c>
      <c r="J1071" s="3">
        <v>0</v>
      </c>
      <c r="K1071" s="3">
        <v>230</v>
      </c>
      <c r="L1071" s="3">
        <v>945.3</v>
      </c>
      <c r="M1071" s="3">
        <v>0</v>
      </c>
      <c r="N1071" s="3">
        <v>0</v>
      </c>
      <c r="O1071" s="210" t="s">
        <v>1148</v>
      </c>
    </row>
    <row r="1072" spans="1:15" ht="104.25" customHeight="1">
      <c r="A1072" s="323"/>
      <c r="B1072" s="339"/>
      <c r="C1072" s="340"/>
      <c r="D1072" s="341"/>
      <c r="E1072" s="323"/>
      <c r="F1072" s="89">
        <v>2017</v>
      </c>
      <c r="G1072" s="260">
        <f t="shared" si="361"/>
        <v>230</v>
      </c>
      <c r="H1072" s="79">
        <f t="shared" si="361"/>
        <v>200</v>
      </c>
      <c r="I1072" s="3">
        <v>0</v>
      </c>
      <c r="J1072" s="3">
        <v>0</v>
      </c>
      <c r="K1072" s="3">
        <v>230</v>
      </c>
      <c r="L1072" s="3">
        <v>200</v>
      </c>
      <c r="M1072" s="3">
        <v>0</v>
      </c>
      <c r="N1072" s="3">
        <v>0</v>
      </c>
      <c r="O1072" s="266" t="s">
        <v>1272</v>
      </c>
    </row>
    <row r="1073" spans="1:15">
      <c r="A1073" s="327" t="s">
        <v>137</v>
      </c>
      <c r="B1073" s="330" t="s">
        <v>169</v>
      </c>
      <c r="C1073" s="331"/>
      <c r="D1073" s="332"/>
      <c r="E1073" s="327" t="s">
        <v>217</v>
      </c>
      <c r="F1073" s="89" t="s">
        <v>323</v>
      </c>
      <c r="G1073" s="3">
        <f>SUM(G1074:G1078)</f>
        <v>10000</v>
      </c>
      <c r="H1073" s="3">
        <f t="shared" ref="H1073:N1073" si="362">SUM(H1074:H1078)</f>
        <v>8348.5</v>
      </c>
      <c r="I1073" s="3">
        <f t="shared" si="362"/>
        <v>0</v>
      </c>
      <c r="J1073" s="3">
        <f t="shared" si="362"/>
        <v>0</v>
      </c>
      <c r="K1073" s="3">
        <f t="shared" si="362"/>
        <v>10000</v>
      </c>
      <c r="L1073" s="3">
        <f t="shared" si="362"/>
        <v>5919</v>
      </c>
      <c r="M1073" s="3">
        <f t="shared" si="362"/>
        <v>0</v>
      </c>
      <c r="N1073" s="3">
        <f t="shared" si="362"/>
        <v>0</v>
      </c>
      <c r="O1073" s="3"/>
    </row>
    <row r="1074" spans="1:15" ht="110.25">
      <c r="A1074" s="328"/>
      <c r="B1074" s="333"/>
      <c r="C1074" s="334"/>
      <c r="D1074" s="335"/>
      <c r="E1074" s="328"/>
      <c r="F1074" s="89">
        <v>2013</v>
      </c>
      <c r="G1074" s="79">
        <f>I1074+K1074+M1074</f>
        <v>2000</v>
      </c>
      <c r="H1074" s="79">
        <f>J1074+L1074+N1074</f>
        <v>1863</v>
      </c>
      <c r="I1074" s="3">
        <v>0</v>
      </c>
      <c r="J1074" s="3">
        <v>0</v>
      </c>
      <c r="K1074" s="3">
        <v>2000</v>
      </c>
      <c r="L1074" s="3">
        <v>1863</v>
      </c>
      <c r="M1074" s="3">
        <v>0</v>
      </c>
      <c r="N1074" s="3">
        <v>0</v>
      </c>
      <c r="O1074" s="14" t="s">
        <v>376</v>
      </c>
    </row>
    <row r="1075" spans="1:15" ht="94.5">
      <c r="A1075" s="328"/>
      <c r="B1075" s="333"/>
      <c r="C1075" s="334"/>
      <c r="D1075" s="335"/>
      <c r="E1075" s="328"/>
      <c r="F1075" s="89">
        <v>2014</v>
      </c>
      <c r="G1075" s="79">
        <f>I1075+K1075+M1075</f>
        <v>2000</v>
      </c>
      <c r="H1075" s="79">
        <f t="shared" ref="H1075:H1078" si="363">J1075+L1075+N1075</f>
        <v>2429.5</v>
      </c>
      <c r="I1075" s="3">
        <v>0</v>
      </c>
      <c r="J1075" s="3">
        <v>0</v>
      </c>
      <c r="K1075" s="3">
        <v>2000</v>
      </c>
      <c r="L1075" s="3" t="s">
        <v>399</v>
      </c>
      <c r="M1075" s="3">
        <v>0</v>
      </c>
      <c r="N1075" s="3">
        <v>0</v>
      </c>
      <c r="O1075" s="14" t="s">
        <v>400</v>
      </c>
    </row>
    <row r="1076" spans="1:15" ht="110.25">
      <c r="A1076" s="329"/>
      <c r="B1076" s="336"/>
      <c r="C1076" s="337"/>
      <c r="D1076" s="338"/>
      <c r="E1076" s="329"/>
      <c r="F1076" s="89">
        <v>2015</v>
      </c>
      <c r="G1076" s="79">
        <f>I1076+K1076+M1076</f>
        <v>2000</v>
      </c>
      <c r="H1076" s="79">
        <f t="shared" si="363"/>
        <v>1631</v>
      </c>
      <c r="I1076" s="3">
        <v>0</v>
      </c>
      <c r="J1076" s="3">
        <v>0</v>
      </c>
      <c r="K1076" s="3">
        <v>2000</v>
      </c>
      <c r="L1076" s="3">
        <v>1631</v>
      </c>
      <c r="M1076" s="3">
        <v>0</v>
      </c>
      <c r="N1076" s="3">
        <v>0</v>
      </c>
      <c r="O1076" s="14" t="s">
        <v>639</v>
      </c>
    </row>
    <row r="1077" spans="1:15" ht="47.25">
      <c r="A1077" s="329"/>
      <c r="B1077" s="336"/>
      <c r="C1077" s="337"/>
      <c r="D1077" s="338"/>
      <c r="E1077" s="329"/>
      <c r="F1077" s="89">
        <v>2016</v>
      </c>
      <c r="G1077" s="79">
        <f>I1077+K1077+M1077</f>
        <v>2000</v>
      </c>
      <c r="H1077" s="79">
        <f t="shared" si="363"/>
        <v>1225</v>
      </c>
      <c r="I1077" s="3">
        <v>0</v>
      </c>
      <c r="J1077" s="3">
        <v>0</v>
      </c>
      <c r="K1077" s="3">
        <v>2000</v>
      </c>
      <c r="L1077" s="3">
        <v>1225</v>
      </c>
      <c r="M1077" s="3">
        <v>0</v>
      </c>
      <c r="N1077" s="3"/>
      <c r="O1077" s="14" t="s">
        <v>1149</v>
      </c>
    </row>
    <row r="1078" spans="1:15" ht="90.75" customHeight="1">
      <c r="A1078" s="323"/>
      <c r="B1078" s="339"/>
      <c r="C1078" s="340"/>
      <c r="D1078" s="341"/>
      <c r="E1078" s="323"/>
      <c r="F1078" s="89">
        <v>2017</v>
      </c>
      <c r="G1078" s="260">
        <f t="shared" ref="G1078" si="364">I1078+K1078+M1078</f>
        <v>2000</v>
      </c>
      <c r="H1078" s="79">
        <f t="shared" si="363"/>
        <v>1200</v>
      </c>
      <c r="I1078" s="3">
        <v>0</v>
      </c>
      <c r="J1078" s="3">
        <v>0</v>
      </c>
      <c r="K1078" s="3">
        <v>2000</v>
      </c>
      <c r="L1078" s="3">
        <v>1200</v>
      </c>
      <c r="M1078" s="3">
        <v>0</v>
      </c>
      <c r="N1078" s="3">
        <v>0</v>
      </c>
      <c r="O1078" s="266" t="s">
        <v>1273</v>
      </c>
    </row>
    <row r="1079" spans="1:15">
      <c r="A1079" s="327" t="s">
        <v>138</v>
      </c>
      <c r="B1079" s="330" t="s">
        <v>170</v>
      </c>
      <c r="C1079" s="331"/>
      <c r="D1079" s="332"/>
      <c r="E1079" s="327" t="s">
        <v>217</v>
      </c>
      <c r="F1079" s="89" t="s">
        <v>323</v>
      </c>
      <c r="G1079" s="3">
        <f>SUM(G1080:G1084)</f>
        <v>2250</v>
      </c>
      <c r="H1079" s="3">
        <f t="shared" ref="H1079:N1079" si="365">SUM(H1080:H1084)</f>
        <v>3035.2</v>
      </c>
      <c r="I1079" s="3">
        <f t="shared" si="365"/>
        <v>0</v>
      </c>
      <c r="J1079" s="3">
        <f t="shared" si="365"/>
        <v>500</v>
      </c>
      <c r="K1079" s="3">
        <f t="shared" si="365"/>
        <v>2250</v>
      </c>
      <c r="L1079" s="3">
        <f t="shared" si="365"/>
        <v>2107</v>
      </c>
      <c r="M1079" s="3">
        <f t="shared" si="365"/>
        <v>0</v>
      </c>
      <c r="N1079" s="3">
        <f t="shared" si="365"/>
        <v>0</v>
      </c>
      <c r="O1079" s="3"/>
    </row>
    <row r="1080" spans="1:15" ht="110.25">
      <c r="A1080" s="328"/>
      <c r="B1080" s="333"/>
      <c r="C1080" s="334"/>
      <c r="D1080" s="335"/>
      <c r="E1080" s="328"/>
      <c r="F1080" s="89">
        <v>2013</v>
      </c>
      <c r="G1080" s="79">
        <f t="shared" ref="G1080:H1084" si="366">I1080+K1080+M1080</f>
        <v>450</v>
      </c>
      <c r="H1080" s="79">
        <f t="shared" si="366"/>
        <v>1146</v>
      </c>
      <c r="I1080" s="3">
        <v>0</v>
      </c>
      <c r="J1080" s="3">
        <v>500</v>
      </c>
      <c r="K1080" s="3">
        <v>450</v>
      </c>
      <c r="L1080" s="3">
        <v>646</v>
      </c>
      <c r="M1080" s="3">
        <v>0</v>
      </c>
      <c r="N1080" s="3">
        <v>0</v>
      </c>
      <c r="O1080" s="14" t="s">
        <v>377</v>
      </c>
    </row>
    <row r="1081" spans="1:15" ht="110.25">
      <c r="A1081" s="328"/>
      <c r="B1081" s="333"/>
      <c r="C1081" s="334"/>
      <c r="D1081" s="335"/>
      <c r="E1081" s="328"/>
      <c r="F1081" s="89">
        <v>2014</v>
      </c>
      <c r="G1081" s="79">
        <f t="shared" si="366"/>
        <v>450</v>
      </c>
      <c r="H1081" s="79">
        <f t="shared" si="366"/>
        <v>428.2</v>
      </c>
      <c r="I1081" s="3">
        <v>0</v>
      </c>
      <c r="J1081" s="3">
        <v>0</v>
      </c>
      <c r="K1081" s="3">
        <v>450</v>
      </c>
      <c r="L1081" s="3" t="s">
        <v>401</v>
      </c>
      <c r="M1081" s="3">
        <v>0</v>
      </c>
      <c r="N1081" s="3">
        <v>0</v>
      </c>
      <c r="O1081" s="14" t="s">
        <v>402</v>
      </c>
    </row>
    <row r="1082" spans="1:15" ht="157.5">
      <c r="A1082" s="329"/>
      <c r="B1082" s="336"/>
      <c r="C1082" s="337"/>
      <c r="D1082" s="338"/>
      <c r="E1082" s="329"/>
      <c r="F1082" s="89">
        <v>2015</v>
      </c>
      <c r="G1082" s="79">
        <f t="shared" si="366"/>
        <v>450</v>
      </c>
      <c r="H1082" s="79">
        <f t="shared" si="366"/>
        <v>748</v>
      </c>
      <c r="I1082" s="3">
        <v>0</v>
      </c>
      <c r="J1082" s="3">
        <v>0</v>
      </c>
      <c r="K1082" s="3">
        <v>450</v>
      </c>
      <c r="L1082" s="21">
        <v>748</v>
      </c>
      <c r="M1082" s="3">
        <v>0</v>
      </c>
      <c r="N1082" s="3">
        <v>0</v>
      </c>
      <c r="O1082" s="14" t="s">
        <v>640</v>
      </c>
    </row>
    <row r="1083" spans="1:15" ht="99.75" customHeight="1">
      <c r="A1083" s="329"/>
      <c r="B1083" s="336"/>
      <c r="C1083" s="337"/>
      <c r="D1083" s="338"/>
      <c r="E1083" s="329"/>
      <c r="F1083" s="89">
        <v>2016</v>
      </c>
      <c r="G1083" s="79">
        <f t="shared" si="366"/>
        <v>450</v>
      </c>
      <c r="H1083" s="79">
        <f t="shared" si="366"/>
        <v>13</v>
      </c>
      <c r="I1083" s="3">
        <v>0</v>
      </c>
      <c r="J1083" s="3">
        <v>0</v>
      </c>
      <c r="K1083" s="3">
        <v>450</v>
      </c>
      <c r="L1083" s="21">
        <v>13</v>
      </c>
      <c r="M1083" s="3">
        <v>0</v>
      </c>
      <c r="N1083" s="3">
        <v>0</v>
      </c>
      <c r="O1083" s="14" t="s">
        <v>1227</v>
      </c>
    </row>
    <row r="1084" spans="1:15" ht="52.5" customHeight="1">
      <c r="A1084" s="323"/>
      <c r="B1084" s="339"/>
      <c r="C1084" s="340"/>
      <c r="D1084" s="341"/>
      <c r="E1084" s="323"/>
      <c r="F1084" s="89">
        <v>2017</v>
      </c>
      <c r="G1084" s="260">
        <f t="shared" si="366"/>
        <v>450</v>
      </c>
      <c r="H1084" s="79">
        <f t="shared" si="366"/>
        <v>700</v>
      </c>
      <c r="I1084" s="3">
        <v>0</v>
      </c>
      <c r="J1084" s="3">
        <v>0</v>
      </c>
      <c r="K1084" s="3">
        <v>450</v>
      </c>
      <c r="L1084" s="3">
        <v>700</v>
      </c>
      <c r="M1084" s="3">
        <v>0</v>
      </c>
      <c r="N1084" s="3">
        <v>0</v>
      </c>
      <c r="O1084" s="266" t="s">
        <v>1274</v>
      </c>
    </row>
    <row r="1085" spans="1:15">
      <c r="A1085" s="327" t="s">
        <v>315</v>
      </c>
      <c r="B1085" s="330" t="s">
        <v>129</v>
      </c>
      <c r="C1085" s="380"/>
      <c r="D1085" s="381"/>
      <c r="E1085" s="327" t="s">
        <v>315</v>
      </c>
      <c r="F1085" s="89" t="s">
        <v>323</v>
      </c>
      <c r="G1085" s="3">
        <f>SUM(G1086:G1090)</f>
        <v>14548.9</v>
      </c>
      <c r="H1085" s="3">
        <f t="shared" ref="H1085:N1085" si="367">SUM(H1086:H1090)</f>
        <v>14403.859999999999</v>
      </c>
      <c r="I1085" s="3">
        <f t="shared" si="367"/>
        <v>0</v>
      </c>
      <c r="J1085" s="3">
        <f t="shared" si="367"/>
        <v>500</v>
      </c>
      <c r="K1085" s="3">
        <f t="shared" si="367"/>
        <v>14548.9</v>
      </c>
      <c r="L1085" s="3">
        <f t="shared" si="367"/>
        <v>13903.859999999999</v>
      </c>
      <c r="M1085" s="3">
        <f t="shared" si="367"/>
        <v>0</v>
      </c>
      <c r="N1085" s="3">
        <f t="shared" si="367"/>
        <v>0</v>
      </c>
      <c r="O1085" s="3"/>
    </row>
    <row r="1086" spans="1:15">
      <c r="A1086" s="329"/>
      <c r="B1086" s="336"/>
      <c r="C1086" s="337"/>
      <c r="D1086" s="338"/>
      <c r="E1086" s="329"/>
      <c r="F1086" s="89">
        <v>2013</v>
      </c>
      <c r="G1086" s="3">
        <f t="shared" ref="G1086:N1088" si="368">G1056+G1062+G1068+G1074+G1080</f>
        <v>2908.9</v>
      </c>
      <c r="H1086" s="3">
        <f t="shared" si="368"/>
        <v>3273</v>
      </c>
      <c r="I1086" s="3">
        <f t="shared" si="368"/>
        <v>0</v>
      </c>
      <c r="J1086" s="3">
        <f t="shared" si="368"/>
        <v>500</v>
      </c>
      <c r="K1086" s="3">
        <f t="shared" si="368"/>
        <v>2908.9</v>
      </c>
      <c r="L1086" s="3">
        <f t="shared" si="368"/>
        <v>2773</v>
      </c>
      <c r="M1086" s="3">
        <f t="shared" si="368"/>
        <v>0</v>
      </c>
      <c r="N1086" s="3">
        <f t="shared" si="368"/>
        <v>0</v>
      </c>
      <c r="O1086" s="3"/>
    </row>
    <row r="1087" spans="1:15">
      <c r="A1087" s="329"/>
      <c r="B1087" s="336"/>
      <c r="C1087" s="337"/>
      <c r="D1087" s="338"/>
      <c r="E1087" s="329"/>
      <c r="F1087" s="89">
        <v>2014</v>
      </c>
      <c r="G1087" s="3">
        <f t="shared" si="368"/>
        <v>2910</v>
      </c>
      <c r="H1087" s="3">
        <f t="shared" si="368"/>
        <v>3013.8999999999996</v>
      </c>
      <c r="I1087" s="3">
        <f t="shared" si="368"/>
        <v>0</v>
      </c>
      <c r="J1087" s="3">
        <f t="shared" si="368"/>
        <v>0</v>
      </c>
      <c r="K1087" s="3">
        <f t="shared" si="368"/>
        <v>2910</v>
      </c>
      <c r="L1087" s="3">
        <f t="shared" si="368"/>
        <v>3013.8999999999996</v>
      </c>
      <c r="M1087" s="3">
        <f t="shared" si="368"/>
        <v>0</v>
      </c>
      <c r="N1087" s="3">
        <f t="shared" si="368"/>
        <v>0</v>
      </c>
      <c r="O1087" s="3"/>
    </row>
    <row r="1088" spans="1:15">
      <c r="A1088" s="329"/>
      <c r="B1088" s="336"/>
      <c r="C1088" s="337"/>
      <c r="D1088" s="338"/>
      <c r="E1088" s="329"/>
      <c r="F1088" s="89">
        <v>2015</v>
      </c>
      <c r="G1088" s="3">
        <f t="shared" si="368"/>
        <v>2910</v>
      </c>
      <c r="H1088" s="3">
        <f t="shared" si="368"/>
        <v>3059</v>
      </c>
      <c r="I1088" s="3">
        <f t="shared" si="368"/>
        <v>0</v>
      </c>
      <c r="J1088" s="3">
        <f t="shared" si="368"/>
        <v>0</v>
      </c>
      <c r="K1088" s="3">
        <f t="shared" si="368"/>
        <v>2910</v>
      </c>
      <c r="L1088" s="3">
        <f t="shared" si="368"/>
        <v>3059</v>
      </c>
      <c r="M1088" s="3">
        <f t="shared" si="368"/>
        <v>0</v>
      </c>
      <c r="N1088" s="3">
        <f t="shared" si="368"/>
        <v>0</v>
      </c>
      <c r="O1088" s="3"/>
    </row>
    <row r="1089" spans="1:15">
      <c r="A1089" s="329"/>
      <c r="B1089" s="336"/>
      <c r="C1089" s="337"/>
      <c r="D1089" s="338"/>
      <c r="E1089" s="329"/>
      <c r="F1089" s="89">
        <v>2016</v>
      </c>
      <c r="G1089" s="3">
        <f>G1059+G1065+G1071++G1077++G1083</f>
        <v>2910</v>
      </c>
      <c r="H1089" s="3">
        <f t="shared" ref="H1089:N1089" si="369">H1059+H1065+H1071++H1077++H1083</f>
        <v>2678.06</v>
      </c>
      <c r="I1089" s="3">
        <f t="shared" si="369"/>
        <v>0</v>
      </c>
      <c r="J1089" s="3">
        <f t="shared" si="369"/>
        <v>0</v>
      </c>
      <c r="K1089" s="3">
        <f t="shared" si="369"/>
        <v>2910</v>
      </c>
      <c r="L1089" s="3">
        <f t="shared" si="369"/>
        <v>2678.06</v>
      </c>
      <c r="M1089" s="3">
        <f t="shared" si="369"/>
        <v>0</v>
      </c>
      <c r="N1089" s="3">
        <f t="shared" si="369"/>
        <v>0</v>
      </c>
      <c r="O1089" s="3"/>
    </row>
    <row r="1090" spans="1:15">
      <c r="A1090" s="323"/>
      <c r="B1090" s="339"/>
      <c r="C1090" s="340"/>
      <c r="D1090" s="341"/>
      <c r="E1090" s="323"/>
      <c r="F1090" s="89">
        <v>2017</v>
      </c>
      <c r="G1090" s="3">
        <f>G1060+G1066+G1072+G1078+G1084</f>
        <v>2910</v>
      </c>
      <c r="H1090" s="3">
        <f t="shared" ref="H1090:N1090" si="370">H1060+H1066+H1072+H1078+H1084</f>
        <v>2379.9</v>
      </c>
      <c r="I1090" s="3">
        <f t="shared" si="370"/>
        <v>0</v>
      </c>
      <c r="J1090" s="3">
        <f t="shared" si="370"/>
        <v>0</v>
      </c>
      <c r="K1090" s="3">
        <f t="shared" si="370"/>
        <v>2910</v>
      </c>
      <c r="L1090" s="3">
        <f t="shared" si="370"/>
        <v>2379.9</v>
      </c>
      <c r="M1090" s="3">
        <f t="shared" si="370"/>
        <v>0</v>
      </c>
      <c r="N1090" s="3">
        <f t="shared" si="370"/>
        <v>0</v>
      </c>
      <c r="O1090" s="3"/>
    </row>
    <row r="1091" spans="1:15" ht="32.25" customHeight="1">
      <c r="A1091" s="367" t="s">
        <v>139</v>
      </c>
      <c r="B1091" s="368"/>
      <c r="C1091" s="368"/>
      <c r="D1091" s="368"/>
      <c r="E1091" s="368"/>
      <c r="F1091" s="368"/>
      <c r="G1091" s="368"/>
      <c r="H1091" s="368"/>
      <c r="I1091" s="368"/>
      <c r="J1091" s="368"/>
      <c r="K1091" s="368"/>
      <c r="L1091" s="368"/>
      <c r="M1091" s="368"/>
      <c r="N1091" s="368"/>
      <c r="O1091" s="368"/>
    </row>
    <row r="1092" spans="1:15">
      <c r="A1092" s="536" t="s">
        <v>140</v>
      </c>
      <c r="B1092" s="330" t="s">
        <v>130</v>
      </c>
      <c r="C1092" s="331"/>
      <c r="D1092" s="332"/>
      <c r="E1092" s="327" t="s">
        <v>217</v>
      </c>
      <c r="F1092" s="89" t="s">
        <v>323</v>
      </c>
      <c r="G1092" s="3">
        <f>SUM(G1093:G1097)</f>
        <v>5000</v>
      </c>
      <c r="H1092" s="3">
        <f t="shared" ref="H1092:N1092" si="371">SUM(H1093:H1097)</f>
        <v>9777.9</v>
      </c>
      <c r="I1092" s="3">
        <f t="shared" si="371"/>
        <v>0</v>
      </c>
      <c r="J1092" s="3">
        <f t="shared" si="371"/>
        <v>1509</v>
      </c>
      <c r="K1092" s="3">
        <f t="shared" si="371"/>
        <v>2500</v>
      </c>
      <c r="L1092" s="3">
        <f t="shared" si="371"/>
        <v>4832.8999999999996</v>
      </c>
      <c r="M1092" s="3">
        <f t="shared" si="371"/>
        <v>2500</v>
      </c>
      <c r="N1092" s="3">
        <f t="shared" si="371"/>
        <v>3436</v>
      </c>
      <c r="O1092" s="3"/>
    </row>
    <row r="1093" spans="1:15" ht="148.5" customHeight="1">
      <c r="A1093" s="537"/>
      <c r="B1093" s="333"/>
      <c r="C1093" s="334"/>
      <c r="D1093" s="335"/>
      <c r="E1093" s="328"/>
      <c r="F1093" s="89">
        <v>2013</v>
      </c>
      <c r="G1093" s="79">
        <f t="shared" ref="G1093:H1097" si="372">I1093+K1093+M1093</f>
        <v>1000</v>
      </c>
      <c r="H1093" s="79">
        <f t="shared" si="372"/>
        <v>2273</v>
      </c>
      <c r="I1093" s="3">
        <v>0</v>
      </c>
      <c r="J1093" s="3">
        <v>475</v>
      </c>
      <c r="K1093" s="3">
        <v>500</v>
      </c>
      <c r="L1093" s="3">
        <v>1020</v>
      </c>
      <c r="M1093" s="3">
        <v>500</v>
      </c>
      <c r="N1093" s="3">
        <v>778</v>
      </c>
      <c r="O1093" s="268" t="s">
        <v>378</v>
      </c>
    </row>
    <row r="1094" spans="1:15" ht="140.25" customHeight="1">
      <c r="A1094" s="537"/>
      <c r="B1094" s="333"/>
      <c r="C1094" s="334"/>
      <c r="D1094" s="335"/>
      <c r="E1094" s="328"/>
      <c r="F1094" s="89">
        <v>2014</v>
      </c>
      <c r="G1094" s="79">
        <f t="shared" si="372"/>
        <v>1000</v>
      </c>
      <c r="H1094" s="79">
        <f t="shared" si="372"/>
        <v>2563</v>
      </c>
      <c r="I1094" s="3">
        <v>0</v>
      </c>
      <c r="J1094" s="3">
        <v>406</v>
      </c>
      <c r="K1094" s="3">
        <v>500</v>
      </c>
      <c r="L1094" s="3">
        <v>1282</v>
      </c>
      <c r="M1094" s="3">
        <v>500</v>
      </c>
      <c r="N1094" s="3">
        <v>875</v>
      </c>
      <c r="O1094" s="268" t="s">
        <v>382</v>
      </c>
    </row>
    <row r="1095" spans="1:15" ht="219" customHeight="1">
      <c r="A1095" s="329"/>
      <c r="B1095" s="336"/>
      <c r="C1095" s="337"/>
      <c r="D1095" s="338"/>
      <c r="E1095" s="329"/>
      <c r="F1095" s="89">
        <v>2015</v>
      </c>
      <c r="G1095" s="79">
        <f t="shared" si="372"/>
        <v>1000</v>
      </c>
      <c r="H1095" s="79">
        <f t="shared" si="372"/>
        <v>1649</v>
      </c>
      <c r="I1095" s="3">
        <v>0</v>
      </c>
      <c r="J1095" s="3">
        <v>210</v>
      </c>
      <c r="K1095" s="3">
        <v>500</v>
      </c>
      <c r="L1095" s="3">
        <v>954</v>
      </c>
      <c r="M1095" s="3">
        <v>500</v>
      </c>
      <c r="N1095" s="3">
        <v>485</v>
      </c>
      <c r="O1095" s="268" t="s">
        <v>657</v>
      </c>
    </row>
    <row r="1096" spans="1:15" ht="172.5" customHeight="1">
      <c r="A1096" s="329"/>
      <c r="B1096" s="336"/>
      <c r="C1096" s="337"/>
      <c r="D1096" s="338"/>
      <c r="E1096" s="329"/>
      <c r="F1096" s="89">
        <v>2016</v>
      </c>
      <c r="G1096" s="79">
        <f t="shared" si="372"/>
        <v>1000</v>
      </c>
      <c r="H1096" s="79">
        <f>J1096+L1096+N1096</f>
        <v>1764.6</v>
      </c>
      <c r="I1096" s="3">
        <v>0</v>
      </c>
      <c r="J1096" s="3">
        <v>266</v>
      </c>
      <c r="K1096" s="3">
        <v>500</v>
      </c>
      <c r="L1096" s="3">
        <v>730.5</v>
      </c>
      <c r="M1096" s="3">
        <v>500</v>
      </c>
      <c r="N1096" s="3">
        <v>768.1</v>
      </c>
      <c r="O1096" s="268" t="s">
        <v>1170</v>
      </c>
    </row>
    <row r="1097" spans="1:15" ht="184.5" customHeight="1">
      <c r="A1097" s="323"/>
      <c r="B1097" s="339"/>
      <c r="C1097" s="340"/>
      <c r="D1097" s="341"/>
      <c r="E1097" s="323"/>
      <c r="F1097" s="89">
        <v>2017</v>
      </c>
      <c r="G1097" s="260">
        <f t="shared" si="372"/>
        <v>1000</v>
      </c>
      <c r="H1097" s="79">
        <f t="shared" si="372"/>
        <v>1528.3</v>
      </c>
      <c r="I1097" s="3">
        <v>0</v>
      </c>
      <c r="J1097" s="3">
        <v>152</v>
      </c>
      <c r="K1097" s="3">
        <v>500</v>
      </c>
      <c r="L1097" s="3">
        <v>846.4</v>
      </c>
      <c r="M1097" s="3">
        <v>500</v>
      </c>
      <c r="N1097" s="3">
        <v>529.9</v>
      </c>
      <c r="O1097" s="266" t="s">
        <v>1269</v>
      </c>
    </row>
    <row r="1098" spans="1:15" ht="36.75" customHeight="1">
      <c r="A1098" s="562"/>
      <c r="B1098" s="330" t="s">
        <v>131</v>
      </c>
      <c r="C1098" s="331"/>
      <c r="D1098" s="332"/>
      <c r="E1098" s="327"/>
      <c r="F1098" s="89" t="s">
        <v>323</v>
      </c>
      <c r="G1098" s="3">
        <f>SUM(G1099:G1103)</f>
        <v>5000</v>
      </c>
      <c r="H1098" s="3">
        <f t="shared" ref="H1098:N1098" si="373">SUM(H1099:H1103)</f>
        <v>9777.9</v>
      </c>
      <c r="I1098" s="3">
        <f t="shared" si="373"/>
        <v>0</v>
      </c>
      <c r="J1098" s="3">
        <f t="shared" si="373"/>
        <v>1509</v>
      </c>
      <c r="K1098" s="3">
        <f t="shared" si="373"/>
        <v>2500</v>
      </c>
      <c r="L1098" s="3">
        <f t="shared" si="373"/>
        <v>4832.8999999999996</v>
      </c>
      <c r="M1098" s="3">
        <f t="shared" si="373"/>
        <v>2500</v>
      </c>
      <c r="N1098" s="3">
        <f t="shared" si="373"/>
        <v>3436</v>
      </c>
      <c r="O1098" s="3"/>
    </row>
    <row r="1099" spans="1:15" ht="35.25" customHeight="1">
      <c r="A1099" s="563"/>
      <c r="B1099" s="333"/>
      <c r="C1099" s="334"/>
      <c r="D1099" s="335"/>
      <c r="E1099" s="328"/>
      <c r="F1099" s="89">
        <v>2013</v>
      </c>
      <c r="G1099" s="3">
        <f>G1093</f>
        <v>1000</v>
      </c>
      <c r="H1099" s="3">
        <f t="shared" ref="H1099:N1103" si="374">H1093</f>
        <v>2273</v>
      </c>
      <c r="I1099" s="3">
        <f t="shared" si="374"/>
        <v>0</v>
      </c>
      <c r="J1099" s="3">
        <f t="shared" si="374"/>
        <v>475</v>
      </c>
      <c r="K1099" s="3">
        <f t="shared" si="374"/>
        <v>500</v>
      </c>
      <c r="L1099" s="3">
        <f t="shared" si="374"/>
        <v>1020</v>
      </c>
      <c r="M1099" s="3">
        <f t="shared" si="374"/>
        <v>500</v>
      </c>
      <c r="N1099" s="3">
        <f t="shared" si="374"/>
        <v>778</v>
      </c>
      <c r="O1099" s="3"/>
    </row>
    <row r="1100" spans="1:15" ht="30.75" customHeight="1">
      <c r="A1100" s="563"/>
      <c r="B1100" s="333"/>
      <c r="C1100" s="334"/>
      <c r="D1100" s="335"/>
      <c r="E1100" s="328"/>
      <c r="F1100" s="89">
        <v>2014</v>
      </c>
      <c r="G1100" s="3">
        <f>G1094</f>
        <v>1000</v>
      </c>
      <c r="H1100" s="3">
        <f t="shared" si="374"/>
        <v>2563</v>
      </c>
      <c r="I1100" s="3">
        <f t="shared" si="374"/>
        <v>0</v>
      </c>
      <c r="J1100" s="3">
        <f t="shared" si="374"/>
        <v>406</v>
      </c>
      <c r="K1100" s="3">
        <f t="shared" si="374"/>
        <v>500</v>
      </c>
      <c r="L1100" s="3">
        <f t="shared" si="374"/>
        <v>1282</v>
      </c>
      <c r="M1100" s="3">
        <f t="shared" si="374"/>
        <v>500</v>
      </c>
      <c r="N1100" s="3">
        <f t="shared" si="374"/>
        <v>875</v>
      </c>
      <c r="O1100" s="3"/>
    </row>
    <row r="1101" spans="1:15" ht="30.75" customHeight="1">
      <c r="A1101" s="329"/>
      <c r="B1101" s="336"/>
      <c r="C1101" s="337"/>
      <c r="D1101" s="338"/>
      <c r="E1101" s="329"/>
      <c r="F1101" s="89">
        <v>2015</v>
      </c>
      <c r="G1101" s="3">
        <f>G1095</f>
        <v>1000</v>
      </c>
      <c r="H1101" s="3">
        <f t="shared" si="374"/>
        <v>1649</v>
      </c>
      <c r="I1101" s="3">
        <f t="shared" si="374"/>
        <v>0</v>
      </c>
      <c r="J1101" s="3">
        <f t="shared" si="374"/>
        <v>210</v>
      </c>
      <c r="K1101" s="3">
        <f t="shared" si="374"/>
        <v>500</v>
      </c>
      <c r="L1101" s="3">
        <f t="shared" si="374"/>
        <v>954</v>
      </c>
      <c r="M1101" s="3">
        <f t="shared" si="374"/>
        <v>500</v>
      </c>
      <c r="N1101" s="3">
        <f t="shared" si="374"/>
        <v>485</v>
      </c>
      <c r="O1101" s="3"/>
    </row>
    <row r="1102" spans="1:15" ht="27.75" customHeight="1">
      <c r="A1102" s="329"/>
      <c r="B1102" s="336"/>
      <c r="C1102" s="337"/>
      <c r="D1102" s="338"/>
      <c r="E1102" s="329"/>
      <c r="F1102" s="89">
        <v>2016</v>
      </c>
      <c r="G1102" s="3">
        <f>G1096</f>
        <v>1000</v>
      </c>
      <c r="H1102" s="3">
        <f t="shared" si="374"/>
        <v>1764.6</v>
      </c>
      <c r="I1102" s="3">
        <f t="shared" si="374"/>
        <v>0</v>
      </c>
      <c r="J1102" s="3">
        <f t="shared" si="374"/>
        <v>266</v>
      </c>
      <c r="K1102" s="3">
        <f t="shared" si="374"/>
        <v>500</v>
      </c>
      <c r="L1102" s="3">
        <f t="shared" si="374"/>
        <v>730.5</v>
      </c>
      <c r="M1102" s="3">
        <f t="shared" si="374"/>
        <v>500</v>
      </c>
      <c r="N1102" s="3">
        <f t="shared" si="374"/>
        <v>768.1</v>
      </c>
      <c r="O1102" s="3"/>
    </row>
    <row r="1103" spans="1:15" ht="29.25" customHeight="1">
      <c r="A1103" s="323"/>
      <c r="B1103" s="339"/>
      <c r="C1103" s="340"/>
      <c r="D1103" s="341"/>
      <c r="E1103" s="323"/>
      <c r="F1103" s="89">
        <v>2017</v>
      </c>
      <c r="G1103" s="3">
        <f>G1097</f>
        <v>1000</v>
      </c>
      <c r="H1103" s="3">
        <f t="shared" si="374"/>
        <v>1528.3</v>
      </c>
      <c r="I1103" s="3">
        <f t="shared" si="374"/>
        <v>0</v>
      </c>
      <c r="J1103" s="3">
        <f t="shared" si="374"/>
        <v>152</v>
      </c>
      <c r="K1103" s="3">
        <f t="shared" si="374"/>
        <v>500</v>
      </c>
      <c r="L1103" s="3">
        <f t="shared" si="374"/>
        <v>846.4</v>
      </c>
      <c r="M1103" s="3">
        <f t="shared" si="374"/>
        <v>500</v>
      </c>
      <c r="N1103" s="3">
        <f t="shared" si="374"/>
        <v>529.9</v>
      </c>
      <c r="O1103" s="3"/>
    </row>
    <row r="1104" spans="1:15" ht="30.75" customHeight="1">
      <c r="A1104" s="562"/>
      <c r="B1104" s="330" t="s">
        <v>132</v>
      </c>
      <c r="C1104" s="331"/>
      <c r="D1104" s="332"/>
      <c r="E1104" s="327"/>
      <c r="F1104" s="89" t="s">
        <v>323</v>
      </c>
      <c r="G1104" s="3">
        <f>SUM(G1105:G1109)</f>
        <v>13348047.775999997</v>
      </c>
      <c r="H1104" s="3">
        <f t="shared" ref="H1104:N1104" si="375">SUM(H1105:H1109)</f>
        <v>6205076.3340000007</v>
      </c>
      <c r="I1104" s="3">
        <f t="shared" si="375"/>
        <v>3587263.6149999998</v>
      </c>
      <c r="J1104" s="3">
        <f t="shared" si="375"/>
        <v>844456.62400000007</v>
      </c>
      <c r="K1104" s="3">
        <f t="shared" si="375"/>
        <v>1664082.1069999998</v>
      </c>
      <c r="L1104" s="3">
        <f t="shared" si="375"/>
        <v>436624.11</v>
      </c>
      <c r="M1104" s="3">
        <f t="shared" si="375"/>
        <v>8089706.4539999999</v>
      </c>
      <c r="N1104" s="3">
        <f t="shared" si="375"/>
        <v>4923995.6000000006</v>
      </c>
      <c r="O1104" s="3"/>
    </row>
    <row r="1105" spans="1:15" ht="27.75" customHeight="1">
      <c r="A1105" s="563"/>
      <c r="B1105" s="333"/>
      <c r="C1105" s="334"/>
      <c r="D1105" s="335"/>
      <c r="E1105" s="328"/>
      <c r="F1105" s="89">
        <v>2013</v>
      </c>
      <c r="G1105" s="3">
        <f t="shared" ref="G1105:N1105" si="376">G146+G311+G395+G498+G562+G631+G644+G754+G803+G834+G889+G1012+G1049+G1087+G1099</f>
        <v>4429041.5999999996</v>
      </c>
      <c r="H1105" s="3">
        <f t="shared" si="376"/>
        <v>1203965.3999999999</v>
      </c>
      <c r="I1105" s="3">
        <f t="shared" si="376"/>
        <v>904704.1</v>
      </c>
      <c r="J1105" s="3">
        <f t="shared" si="376"/>
        <v>250280.3</v>
      </c>
      <c r="K1105" s="3">
        <f t="shared" si="376"/>
        <v>303631.2</v>
      </c>
      <c r="L1105" s="3">
        <f t="shared" si="376"/>
        <v>93548.800000000003</v>
      </c>
      <c r="M1105" s="3">
        <f t="shared" si="376"/>
        <v>3221906.3</v>
      </c>
      <c r="N1105" s="3">
        <f t="shared" si="376"/>
        <v>860136.3</v>
      </c>
      <c r="O1105" s="3"/>
    </row>
    <row r="1106" spans="1:15" ht="29.25" customHeight="1">
      <c r="A1106" s="563"/>
      <c r="B1106" s="333"/>
      <c r="C1106" s="334"/>
      <c r="D1106" s="335"/>
      <c r="E1106" s="328"/>
      <c r="F1106" s="89">
        <v>2014</v>
      </c>
      <c r="G1106" s="3">
        <f t="shared" ref="G1106:N1109" si="377">G147+G311+G395+G498+G562+G631+G644+G754+G803+G834+G889+G1012+G1049+G1087+G1100</f>
        <v>4161694.8</v>
      </c>
      <c r="H1106" s="3">
        <f t="shared" si="377"/>
        <v>982660.1</v>
      </c>
      <c r="I1106" s="3">
        <f t="shared" si="377"/>
        <v>815357.29999999993</v>
      </c>
      <c r="J1106" s="3">
        <f t="shared" si="377"/>
        <v>97014</v>
      </c>
      <c r="K1106" s="3">
        <f t="shared" si="377"/>
        <v>297631.2</v>
      </c>
      <c r="L1106" s="3">
        <f t="shared" si="377"/>
        <v>87837.8</v>
      </c>
      <c r="M1106" s="3">
        <f t="shared" si="377"/>
        <v>3049906.3</v>
      </c>
      <c r="N1106" s="3">
        <f t="shared" si="377"/>
        <v>797808.3</v>
      </c>
      <c r="O1106" s="3"/>
    </row>
    <row r="1107" spans="1:15" ht="29.25" customHeight="1">
      <c r="A1107" s="563"/>
      <c r="B1107" s="333"/>
      <c r="C1107" s="334"/>
      <c r="D1107" s="335"/>
      <c r="E1107" s="328"/>
      <c r="F1107" s="89">
        <v>2015</v>
      </c>
      <c r="G1107" s="3">
        <f t="shared" si="377"/>
        <v>2273087.0759999999</v>
      </c>
      <c r="H1107" s="3">
        <f t="shared" si="377"/>
        <v>931055.4</v>
      </c>
      <c r="I1107" s="3">
        <f t="shared" si="377"/>
        <v>985650.41499999992</v>
      </c>
      <c r="J1107" s="3">
        <f t="shared" si="377"/>
        <v>304323.8</v>
      </c>
      <c r="K1107" s="3">
        <f t="shared" si="377"/>
        <v>384702.80699999997</v>
      </c>
      <c r="L1107" s="3">
        <f t="shared" si="377"/>
        <v>62874.299999999996</v>
      </c>
      <c r="M1107" s="3">
        <f t="shared" si="377"/>
        <v>902733.85400000005</v>
      </c>
      <c r="N1107" s="3">
        <f t="shared" si="377"/>
        <v>563857.30000000005</v>
      </c>
      <c r="O1107" s="3"/>
    </row>
    <row r="1108" spans="1:15" ht="30.75" customHeight="1">
      <c r="A1108" s="329"/>
      <c r="B1108" s="336"/>
      <c r="C1108" s="337"/>
      <c r="D1108" s="338"/>
      <c r="E1108" s="329"/>
      <c r="F1108" s="89">
        <v>2016</v>
      </c>
      <c r="G1108" s="3">
        <f t="shared" si="377"/>
        <v>1336138.1000000001</v>
      </c>
      <c r="H1108" s="3">
        <f t="shared" si="377"/>
        <v>1565131.3520000002</v>
      </c>
      <c r="I1108" s="3">
        <f t="shared" si="377"/>
        <v>539160.9</v>
      </c>
      <c r="J1108" s="3">
        <f t="shared" si="377"/>
        <v>99900.441999999995</v>
      </c>
      <c r="K1108" s="3">
        <f t="shared" si="377"/>
        <v>313290.5</v>
      </c>
      <c r="L1108" s="3">
        <f t="shared" si="377"/>
        <v>94687.01</v>
      </c>
      <c r="M1108" s="3">
        <f t="shared" si="377"/>
        <v>474291.1</v>
      </c>
      <c r="N1108" s="3">
        <f t="shared" si="377"/>
        <v>1370543.9000000001</v>
      </c>
      <c r="O1108" s="3"/>
    </row>
    <row r="1109" spans="1:15" ht="36.75" customHeight="1">
      <c r="A1109" s="323"/>
      <c r="B1109" s="339"/>
      <c r="C1109" s="340"/>
      <c r="D1109" s="341"/>
      <c r="E1109" s="323"/>
      <c r="F1109" s="89">
        <v>2017</v>
      </c>
      <c r="G1109" s="3">
        <f t="shared" si="377"/>
        <v>1148086.2</v>
      </c>
      <c r="H1109" s="3">
        <f t="shared" si="377"/>
        <v>1522264.0819999999</v>
      </c>
      <c r="I1109" s="3">
        <f t="shared" si="377"/>
        <v>342390.9</v>
      </c>
      <c r="J1109" s="3">
        <f t="shared" si="377"/>
        <v>92938.081999999995</v>
      </c>
      <c r="K1109" s="3">
        <f t="shared" si="377"/>
        <v>364826.4</v>
      </c>
      <c r="L1109" s="3">
        <f t="shared" si="377"/>
        <v>97676.199999999983</v>
      </c>
      <c r="M1109" s="3">
        <f t="shared" si="377"/>
        <v>440868.89999999997</v>
      </c>
      <c r="N1109" s="3">
        <f t="shared" si="377"/>
        <v>1331649.7999999998</v>
      </c>
      <c r="O1109" s="3"/>
    </row>
    <row r="1110" spans="1:15">
      <c r="J1110" s="1"/>
      <c r="L1110" s="1"/>
      <c r="N1110" s="1"/>
    </row>
    <row r="1111" spans="1:15" s="45" customFormat="1" ht="15.75">
      <c r="B1111" s="45" t="s">
        <v>1153</v>
      </c>
      <c r="F1111" s="98"/>
      <c r="G1111" s="98"/>
      <c r="H1111" s="98"/>
      <c r="I1111" s="98"/>
      <c r="J1111" s="98"/>
    </row>
    <row r="1112" spans="1:15" s="45" customFormat="1" ht="15.75">
      <c r="B1112" s="45" t="s">
        <v>1154</v>
      </c>
      <c r="F1112" s="98"/>
      <c r="G1112" s="98"/>
      <c r="H1112" s="98" t="s">
        <v>773</v>
      </c>
      <c r="I1112" s="98"/>
      <c r="J1112" s="98"/>
    </row>
    <row r="1113" spans="1:15" s="45" customFormat="1" ht="15.75">
      <c r="F1113" s="98"/>
      <c r="G1113" s="98"/>
      <c r="H1113" s="98"/>
      <c r="I1113" s="98"/>
      <c r="J1113" s="98"/>
    </row>
    <row r="1114" spans="1:15" s="45" customFormat="1" ht="15.75">
      <c r="B1114" s="45" t="s">
        <v>679</v>
      </c>
      <c r="E1114" s="45" t="s">
        <v>315</v>
      </c>
      <c r="F1114" s="98"/>
      <c r="G1114" s="98"/>
      <c r="H1114" s="98"/>
      <c r="I1114" s="98"/>
      <c r="J1114" s="98"/>
    </row>
    <row r="1115" spans="1:15">
      <c r="B1115" s="1" t="s">
        <v>680</v>
      </c>
      <c r="J1115" s="1"/>
      <c r="L1115" s="1"/>
      <c r="N1115" s="1"/>
    </row>
    <row r="1116" spans="1:15">
      <c r="J1116" s="1"/>
      <c r="L1116" s="1"/>
      <c r="N1116" s="1"/>
    </row>
    <row r="1117" spans="1:15">
      <c r="J1117" s="1"/>
      <c r="L1117" s="1"/>
      <c r="N1117" s="1"/>
    </row>
    <row r="1118" spans="1:15">
      <c r="J1118" s="1"/>
      <c r="L1118" s="1"/>
      <c r="N1118" s="1"/>
    </row>
    <row r="1119" spans="1:15">
      <c r="J1119" s="1"/>
      <c r="L1119" s="1"/>
      <c r="N1119" s="1"/>
    </row>
    <row r="1120" spans="1:15">
      <c r="J1120" s="1"/>
      <c r="L1120" s="1"/>
      <c r="N1120" s="1"/>
    </row>
    <row r="1121" spans="10:14">
      <c r="J1121" s="1"/>
      <c r="L1121" s="1"/>
      <c r="N1121" s="1"/>
    </row>
    <row r="1122" spans="10:14">
      <c r="J1122" s="1"/>
      <c r="L1122" s="1"/>
      <c r="N1122" s="1"/>
    </row>
    <row r="1123" spans="10:14">
      <c r="J1123" s="1"/>
      <c r="L1123" s="1"/>
      <c r="N1123" s="1"/>
    </row>
    <row r="1124" spans="10:14">
      <c r="J1124" s="1"/>
      <c r="L1124" s="1"/>
      <c r="N1124" s="1"/>
    </row>
    <row r="1125" spans="10:14">
      <c r="J1125" s="1"/>
      <c r="L1125" s="1"/>
      <c r="N1125" s="1"/>
    </row>
    <row r="1126" spans="10:14">
      <c r="J1126" s="1"/>
      <c r="L1126" s="1"/>
      <c r="N1126" s="1"/>
    </row>
    <row r="1127" spans="10:14">
      <c r="J1127" s="1"/>
      <c r="L1127" s="1"/>
      <c r="N1127" s="1"/>
    </row>
    <row r="1128" spans="10:14">
      <c r="J1128" s="1"/>
      <c r="L1128" s="1"/>
      <c r="N1128" s="1"/>
    </row>
    <row r="1129" spans="10:14">
      <c r="J1129" s="1"/>
      <c r="L1129" s="1"/>
      <c r="N1129" s="1"/>
    </row>
    <row r="1130" spans="10:14">
      <c r="J1130" s="1"/>
      <c r="L1130" s="1"/>
      <c r="N1130" s="1"/>
    </row>
    <row r="1131" spans="10:14">
      <c r="J1131" s="1"/>
      <c r="L1131" s="1"/>
      <c r="N1131" s="1"/>
    </row>
    <row r="1132" spans="10:14">
      <c r="J1132" s="1"/>
      <c r="L1132" s="1"/>
      <c r="N1132" s="1"/>
    </row>
    <row r="1133" spans="10:14">
      <c r="J1133" s="1"/>
      <c r="L1133" s="1"/>
      <c r="N1133" s="1"/>
    </row>
    <row r="1134" spans="10:14">
      <c r="J1134" s="1"/>
      <c r="L1134" s="1"/>
      <c r="N1134" s="1"/>
    </row>
    <row r="1135" spans="10:14">
      <c r="J1135" s="1"/>
      <c r="L1135" s="1"/>
      <c r="N1135" s="1"/>
    </row>
    <row r="1136" spans="10:14">
      <c r="J1136" s="1"/>
      <c r="L1136" s="1"/>
      <c r="N1136" s="1"/>
    </row>
    <row r="1137" spans="10:14">
      <c r="J1137" s="1"/>
      <c r="L1137" s="1"/>
      <c r="N1137" s="1"/>
    </row>
    <row r="1138" spans="10:14">
      <c r="J1138" s="1"/>
      <c r="L1138" s="1"/>
      <c r="N1138" s="1"/>
    </row>
    <row r="1139" spans="10:14">
      <c r="J1139" s="1"/>
      <c r="L1139" s="1"/>
      <c r="N1139" s="1"/>
    </row>
    <row r="1140" spans="10:14">
      <c r="J1140" s="1"/>
      <c r="L1140" s="1"/>
      <c r="N1140" s="1"/>
    </row>
    <row r="1141" spans="10:14">
      <c r="J1141" s="1"/>
      <c r="L1141" s="1"/>
      <c r="N1141" s="1"/>
    </row>
    <row r="1142" spans="10:14">
      <c r="J1142" s="1"/>
      <c r="L1142" s="1"/>
      <c r="N1142" s="1"/>
    </row>
    <row r="1143" spans="10:14">
      <c r="J1143" s="1"/>
      <c r="L1143" s="1"/>
      <c r="N1143" s="1"/>
    </row>
    <row r="1144" spans="10:14">
      <c r="J1144" s="1"/>
      <c r="L1144" s="1"/>
      <c r="N1144" s="1"/>
    </row>
    <row r="1145" spans="10:14">
      <c r="J1145" s="1"/>
      <c r="L1145" s="1"/>
      <c r="N1145" s="1"/>
    </row>
    <row r="1146" spans="10:14">
      <c r="J1146" s="1"/>
      <c r="L1146" s="1"/>
      <c r="N1146" s="1"/>
    </row>
    <row r="1147" spans="10:14">
      <c r="J1147" s="1"/>
      <c r="L1147" s="1"/>
      <c r="N1147" s="1"/>
    </row>
    <row r="1148" spans="10:14">
      <c r="J1148" s="1"/>
      <c r="L1148" s="1"/>
      <c r="N1148" s="1"/>
    </row>
    <row r="1149" spans="10:14">
      <c r="J1149" s="1"/>
      <c r="L1149" s="1"/>
      <c r="N1149" s="1"/>
    </row>
    <row r="1150" spans="10:14">
      <c r="J1150" s="1"/>
      <c r="L1150" s="1"/>
      <c r="N1150" s="1"/>
    </row>
    <row r="1151" spans="10:14">
      <c r="J1151" s="1"/>
      <c r="L1151" s="1"/>
      <c r="N1151" s="1"/>
    </row>
    <row r="1152" spans="10:14">
      <c r="J1152" s="1"/>
      <c r="L1152" s="1"/>
      <c r="N1152" s="1"/>
    </row>
    <row r="1153" spans="10:14">
      <c r="J1153" s="1"/>
      <c r="L1153" s="1"/>
      <c r="N1153" s="1"/>
    </row>
    <row r="1154" spans="10:14">
      <c r="J1154" s="1"/>
      <c r="L1154" s="1"/>
      <c r="N1154" s="1"/>
    </row>
    <row r="1155" spans="10:14">
      <c r="J1155" s="1"/>
      <c r="L1155" s="1"/>
      <c r="N1155" s="1"/>
    </row>
    <row r="1156" spans="10:14">
      <c r="J1156" s="1"/>
      <c r="L1156" s="1"/>
      <c r="N1156" s="1"/>
    </row>
    <row r="1157" spans="10:14">
      <c r="J1157" s="1"/>
      <c r="L1157" s="1"/>
      <c r="N1157" s="1"/>
    </row>
    <row r="1158" spans="10:14">
      <c r="J1158" s="1"/>
      <c r="L1158" s="1"/>
      <c r="N1158" s="1"/>
    </row>
    <row r="1159" spans="10:14">
      <c r="J1159" s="1"/>
      <c r="L1159" s="1"/>
      <c r="N1159" s="1"/>
    </row>
    <row r="1160" spans="10:14">
      <c r="J1160" s="1"/>
      <c r="L1160" s="1"/>
      <c r="N1160" s="1"/>
    </row>
    <row r="1161" spans="10:14">
      <c r="J1161" s="1"/>
      <c r="L1161" s="1"/>
      <c r="N1161" s="1"/>
    </row>
  </sheetData>
  <mergeCells count="675">
    <mergeCell ref="A1104:A1109"/>
    <mergeCell ref="B1104:D1109"/>
    <mergeCell ref="E1104:E1109"/>
    <mergeCell ref="A1085:A1090"/>
    <mergeCell ref="B1085:D1090"/>
    <mergeCell ref="E1085:E1090"/>
    <mergeCell ref="A1091:O1091"/>
    <mergeCell ref="A1092:A1097"/>
    <mergeCell ref="B1092:D1097"/>
    <mergeCell ref="E1092:E1097"/>
    <mergeCell ref="A1098:A1103"/>
    <mergeCell ref="B1098:D1103"/>
    <mergeCell ref="E1098:E1103"/>
    <mergeCell ref="A1067:A1072"/>
    <mergeCell ref="B1067:D1072"/>
    <mergeCell ref="E1067:E1072"/>
    <mergeCell ref="A1073:A1078"/>
    <mergeCell ref="B1073:D1078"/>
    <mergeCell ref="E1073:E1078"/>
    <mergeCell ref="A1079:A1084"/>
    <mergeCell ref="B1079:D1084"/>
    <mergeCell ref="E1079:E1084"/>
    <mergeCell ref="A1047:A1052"/>
    <mergeCell ref="B1047:D1052"/>
    <mergeCell ref="E1047:E1052"/>
    <mergeCell ref="A1053:O1053"/>
    <mergeCell ref="A1055:A1060"/>
    <mergeCell ref="B1055:D1060"/>
    <mergeCell ref="E1055:E1060"/>
    <mergeCell ref="A1061:A1066"/>
    <mergeCell ref="B1061:D1066"/>
    <mergeCell ref="E1061:E1066"/>
    <mergeCell ref="A1029:A1034"/>
    <mergeCell ref="B1029:D1034"/>
    <mergeCell ref="E1029:E1034"/>
    <mergeCell ref="A1035:A1040"/>
    <mergeCell ref="B1035:D1040"/>
    <mergeCell ref="E1035:E1040"/>
    <mergeCell ref="A1041:A1046"/>
    <mergeCell ref="B1041:D1046"/>
    <mergeCell ref="E1041:E1046"/>
    <mergeCell ref="A1010:A1015"/>
    <mergeCell ref="B1010:D1015"/>
    <mergeCell ref="E1010:E1015"/>
    <mergeCell ref="A1016:O1016"/>
    <mergeCell ref="A1017:A1022"/>
    <mergeCell ref="B1017:D1022"/>
    <mergeCell ref="E1017:E1022"/>
    <mergeCell ref="A1023:A1028"/>
    <mergeCell ref="B1023:D1028"/>
    <mergeCell ref="E1023:E1028"/>
    <mergeCell ref="B996:D996"/>
    <mergeCell ref="B997:D997"/>
    <mergeCell ref="A998:A1001"/>
    <mergeCell ref="B998:D1000"/>
    <mergeCell ref="E998:E1001"/>
    <mergeCell ref="B1001:D1001"/>
    <mergeCell ref="B1002:D1002"/>
    <mergeCell ref="B1003:D1003"/>
    <mergeCell ref="A1004:A1009"/>
    <mergeCell ref="B1004:D1009"/>
    <mergeCell ref="E1004:E1009"/>
    <mergeCell ref="B984:D984"/>
    <mergeCell ref="B985:D985"/>
    <mergeCell ref="A986:A989"/>
    <mergeCell ref="B986:D988"/>
    <mergeCell ref="E986:E989"/>
    <mergeCell ref="B989:D989"/>
    <mergeCell ref="B990:D990"/>
    <mergeCell ref="B991:D991"/>
    <mergeCell ref="B992:D994"/>
    <mergeCell ref="E992:E995"/>
    <mergeCell ref="A993:A995"/>
    <mergeCell ref="B995:D995"/>
    <mergeCell ref="B972:D972"/>
    <mergeCell ref="B973:D973"/>
    <mergeCell ref="A974:A977"/>
    <mergeCell ref="B974:D976"/>
    <mergeCell ref="E974:E977"/>
    <mergeCell ref="B977:D977"/>
    <mergeCell ref="B978:D978"/>
    <mergeCell ref="B979:D979"/>
    <mergeCell ref="A980:A983"/>
    <mergeCell ref="B980:D982"/>
    <mergeCell ref="E980:E983"/>
    <mergeCell ref="B983:D983"/>
    <mergeCell ref="B960:D960"/>
    <mergeCell ref="B961:D961"/>
    <mergeCell ref="A962:A965"/>
    <mergeCell ref="B962:D964"/>
    <mergeCell ref="E962:E965"/>
    <mergeCell ref="B965:D965"/>
    <mergeCell ref="B966:D966"/>
    <mergeCell ref="B967:D967"/>
    <mergeCell ref="A968:A971"/>
    <mergeCell ref="B968:D970"/>
    <mergeCell ref="E968:E971"/>
    <mergeCell ref="B971:D971"/>
    <mergeCell ref="B948:D948"/>
    <mergeCell ref="B949:D949"/>
    <mergeCell ref="A950:A953"/>
    <mergeCell ref="B950:D952"/>
    <mergeCell ref="E950:E955"/>
    <mergeCell ref="B953:D953"/>
    <mergeCell ref="B954:D954"/>
    <mergeCell ref="B955:D955"/>
    <mergeCell ref="A956:A959"/>
    <mergeCell ref="B956:D958"/>
    <mergeCell ref="E956:E959"/>
    <mergeCell ref="B959:D959"/>
    <mergeCell ref="B936:D936"/>
    <mergeCell ref="B937:D937"/>
    <mergeCell ref="A938:A941"/>
    <mergeCell ref="B938:D940"/>
    <mergeCell ref="E938:E941"/>
    <mergeCell ref="B941:D941"/>
    <mergeCell ref="B942:D942"/>
    <mergeCell ref="B943:D943"/>
    <mergeCell ref="A944:A947"/>
    <mergeCell ref="B944:D946"/>
    <mergeCell ref="E944:E947"/>
    <mergeCell ref="B947:D947"/>
    <mergeCell ref="A926:A929"/>
    <mergeCell ref="B926:D928"/>
    <mergeCell ref="E926:E929"/>
    <mergeCell ref="B929:D929"/>
    <mergeCell ref="B930:D930"/>
    <mergeCell ref="B931:D931"/>
    <mergeCell ref="A932:A934"/>
    <mergeCell ref="B932:D934"/>
    <mergeCell ref="E932:E935"/>
    <mergeCell ref="B935:D935"/>
    <mergeCell ref="B918:D918"/>
    <mergeCell ref="B919:D919"/>
    <mergeCell ref="A920:A925"/>
    <mergeCell ref="B920:D922"/>
    <mergeCell ref="E920:E924"/>
    <mergeCell ref="B923:D923"/>
    <mergeCell ref="B924:D924"/>
    <mergeCell ref="B925:D925"/>
    <mergeCell ref="F916:F917"/>
    <mergeCell ref="B910:D910"/>
    <mergeCell ref="B911:D911"/>
    <mergeCell ref="A912:A915"/>
    <mergeCell ref="B912:D914"/>
    <mergeCell ref="E912:E917"/>
    <mergeCell ref="B915:D915"/>
    <mergeCell ref="A916:A917"/>
    <mergeCell ref="B916:D917"/>
    <mergeCell ref="O916:O917"/>
    <mergeCell ref="G916:G917"/>
    <mergeCell ref="H916:H917"/>
    <mergeCell ref="I916:I917"/>
    <mergeCell ref="J916:J917"/>
    <mergeCell ref="K916:K917"/>
    <mergeCell ref="L916:L917"/>
    <mergeCell ref="M916:M917"/>
    <mergeCell ref="N916:N917"/>
    <mergeCell ref="A893:O893"/>
    <mergeCell ref="A894:A899"/>
    <mergeCell ref="B894:D899"/>
    <mergeCell ref="E894:E899"/>
    <mergeCell ref="A900:A905"/>
    <mergeCell ref="B900:D905"/>
    <mergeCell ref="E900:E905"/>
    <mergeCell ref="A906:A909"/>
    <mergeCell ref="B906:D909"/>
    <mergeCell ref="E906:E909"/>
    <mergeCell ref="A875:A880"/>
    <mergeCell ref="B875:D880"/>
    <mergeCell ref="E875:E880"/>
    <mergeCell ref="A881:A886"/>
    <mergeCell ref="B881:D886"/>
    <mergeCell ref="E881:E886"/>
    <mergeCell ref="A887:A892"/>
    <mergeCell ref="B887:D892"/>
    <mergeCell ref="E887:E892"/>
    <mergeCell ref="A826:A831"/>
    <mergeCell ref="B826:D831"/>
    <mergeCell ref="E826:E831"/>
    <mergeCell ref="A832:A837"/>
    <mergeCell ref="B832:D837"/>
    <mergeCell ref="E832:E837"/>
    <mergeCell ref="A869:A874"/>
    <mergeCell ref="B869:D874"/>
    <mergeCell ref="E869:E874"/>
    <mergeCell ref="A863:A868"/>
    <mergeCell ref="B863:D868"/>
    <mergeCell ref="E863:E868"/>
    <mergeCell ref="A857:A862"/>
    <mergeCell ref="B857:D862"/>
    <mergeCell ref="E857:E862"/>
    <mergeCell ref="A845:A850"/>
    <mergeCell ref="B845:D850"/>
    <mergeCell ref="E845:E850"/>
    <mergeCell ref="A851:A856"/>
    <mergeCell ref="B851:D856"/>
    <mergeCell ref="E851:E856"/>
    <mergeCell ref="A808:A813"/>
    <mergeCell ref="B808:D813"/>
    <mergeCell ref="E808:E813"/>
    <mergeCell ref="A814:A819"/>
    <mergeCell ref="B814:D819"/>
    <mergeCell ref="E814:E819"/>
    <mergeCell ref="A801:A806"/>
    <mergeCell ref="A820:A825"/>
    <mergeCell ref="B820:D825"/>
    <mergeCell ref="E820:E825"/>
    <mergeCell ref="A734:A739"/>
    <mergeCell ref="B734:D739"/>
    <mergeCell ref="E734:E739"/>
    <mergeCell ref="A740:A745"/>
    <mergeCell ref="B740:D745"/>
    <mergeCell ref="E740:E745"/>
    <mergeCell ref="B801:D806"/>
    <mergeCell ref="E801:E806"/>
    <mergeCell ref="A807:O807"/>
    <mergeCell ref="A716:A721"/>
    <mergeCell ref="B716:D721"/>
    <mergeCell ref="E716:E721"/>
    <mergeCell ref="A722:A727"/>
    <mergeCell ref="B722:D727"/>
    <mergeCell ref="E722:E727"/>
    <mergeCell ref="A728:A733"/>
    <mergeCell ref="B728:D733"/>
    <mergeCell ref="E728:E733"/>
    <mergeCell ref="A649:A654"/>
    <mergeCell ref="B649:D654"/>
    <mergeCell ref="E649:E654"/>
    <mergeCell ref="A655:A660"/>
    <mergeCell ref="B655:D660"/>
    <mergeCell ref="E655:E660"/>
    <mergeCell ref="A661:A666"/>
    <mergeCell ref="B661:D666"/>
    <mergeCell ref="E661:E666"/>
    <mergeCell ref="E642:E647"/>
    <mergeCell ref="A648:O648"/>
    <mergeCell ref="A617:A622"/>
    <mergeCell ref="B617:D622"/>
    <mergeCell ref="E617:E622"/>
    <mergeCell ref="A623:A628"/>
    <mergeCell ref="B623:D628"/>
    <mergeCell ref="E623:E628"/>
    <mergeCell ref="A629:A634"/>
    <mergeCell ref="B629:D634"/>
    <mergeCell ref="E629:E634"/>
    <mergeCell ref="A598:A603"/>
    <mergeCell ref="B598:D603"/>
    <mergeCell ref="E598:E603"/>
    <mergeCell ref="A604:O604"/>
    <mergeCell ref="A605:A610"/>
    <mergeCell ref="B605:D610"/>
    <mergeCell ref="E605:E610"/>
    <mergeCell ref="A611:A616"/>
    <mergeCell ref="B611:D616"/>
    <mergeCell ref="E611:E616"/>
    <mergeCell ref="A580:A585"/>
    <mergeCell ref="B580:D585"/>
    <mergeCell ref="E580:E585"/>
    <mergeCell ref="A586:A591"/>
    <mergeCell ref="B586:D591"/>
    <mergeCell ref="E586:E591"/>
    <mergeCell ref="A592:A597"/>
    <mergeCell ref="B592:D597"/>
    <mergeCell ref="E592:E597"/>
    <mergeCell ref="A560:A565"/>
    <mergeCell ref="B560:D565"/>
    <mergeCell ref="E560:E565"/>
    <mergeCell ref="A566:O566"/>
    <mergeCell ref="A567:O567"/>
    <mergeCell ref="A568:A573"/>
    <mergeCell ref="B568:D573"/>
    <mergeCell ref="E568:E573"/>
    <mergeCell ref="A574:A579"/>
    <mergeCell ref="B574:D579"/>
    <mergeCell ref="E574:E579"/>
    <mergeCell ref="A545:A550"/>
    <mergeCell ref="B545:D550"/>
    <mergeCell ref="E545:E550"/>
    <mergeCell ref="A551:A556"/>
    <mergeCell ref="B551:D556"/>
    <mergeCell ref="E551:E556"/>
    <mergeCell ref="B557:D557"/>
    <mergeCell ref="A558:A559"/>
    <mergeCell ref="B558:D559"/>
    <mergeCell ref="B484:D489"/>
    <mergeCell ref="E484:E489"/>
    <mergeCell ref="E509:E514"/>
    <mergeCell ref="A515:A520"/>
    <mergeCell ref="B515:D520"/>
    <mergeCell ref="E515:E520"/>
    <mergeCell ref="A521:A526"/>
    <mergeCell ref="B521:D526"/>
    <mergeCell ref="E521:E526"/>
    <mergeCell ref="A490:A495"/>
    <mergeCell ref="A503:A508"/>
    <mergeCell ref="B503:D508"/>
    <mergeCell ref="E503:E508"/>
    <mergeCell ref="A509:A514"/>
    <mergeCell ref="B509:D514"/>
    <mergeCell ref="A502:O502"/>
    <mergeCell ref="A436:A441"/>
    <mergeCell ref="B436:D441"/>
    <mergeCell ref="E436:E441"/>
    <mergeCell ref="A442:A447"/>
    <mergeCell ref="B442:D447"/>
    <mergeCell ref="E442:E447"/>
    <mergeCell ref="B490:D495"/>
    <mergeCell ref="E490:E495"/>
    <mergeCell ref="A496:A501"/>
    <mergeCell ref="B496:D501"/>
    <mergeCell ref="E496:E501"/>
    <mergeCell ref="A448:A453"/>
    <mergeCell ref="B448:D453"/>
    <mergeCell ref="E448:E453"/>
    <mergeCell ref="A454:A459"/>
    <mergeCell ref="B454:D459"/>
    <mergeCell ref="E454:E459"/>
    <mergeCell ref="A472:A477"/>
    <mergeCell ref="B472:D477"/>
    <mergeCell ref="E472:E477"/>
    <mergeCell ref="A478:A483"/>
    <mergeCell ref="B478:D483"/>
    <mergeCell ref="E478:E483"/>
    <mergeCell ref="A484:A489"/>
    <mergeCell ref="B412:D417"/>
    <mergeCell ref="E412:E417"/>
    <mergeCell ref="A418:A423"/>
    <mergeCell ref="B418:D423"/>
    <mergeCell ref="E418:E423"/>
    <mergeCell ref="A424:A429"/>
    <mergeCell ref="B424:D429"/>
    <mergeCell ref="E424:E429"/>
    <mergeCell ref="A430:A435"/>
    <mergeCell ref="B430:D435"/>
    <mergeCell ref="E430:E435"/>
    <mergeCell ref="B259:D259"/>
    <mergeCell ref="B260:D260"/>
    <mergeCell ref="A261:A266"/>
    <mergeCell ref="B261:D266"/>
    <mergeCell ref="E261:E266"/>
    <mergeCell ref="B303:D308"/>
    <mergeCell ref="E303:E308"/>
    <mergeCell ref="A309:A314"/>
    <mergeCell ref="B309:D314"/>
    <mergeCell ref="E309:E314"/>
    <mergeCell ref="A303:A308"/>
    <mergeCell ref="A297:A302"/>
    <mergeCell ref="B297:D302"/>
    <mergeCell ref="E297:E302"/>
    <mergeCell ref="B242:D242"/>
    <mergeCell ref="B243:D243"/>
    <mergeCell ref="B244:D244"/>
    <mergeCell ref="B245:D245"/>
    <mergeCell ref="B246:D246"/>
    <mergeCell ref="A247:A252"/>
    <mergeCell ref="B247:D252"/>
    <mergeCell ref="E247:E252"/>
    <mergeCell ref="A253:A258"/>
    <mergeCell ref="B253:D258"/>
    <mergeCell ref="E253:E258"/>
    <mergeCell ref="B225:D225"/>
    <mergeCell ref="B226:D226"/>
    <mergeCell ref="B227:D227"/>
    <mergeCell ref="B228:D228"/>
    <mergeCell ref="B229:D229"/>
    <mergeCell ref="A230:A235"/>
    <mergeCell ref="B230:D235"/>
    <mergeCell ref="E230:E235"/>
    <mergeCell ref="A236:A241"/>
    <mergeCell ref="B236:D241"/>
    <mergeCell ref="E236:E241"/>
    <mergeCell ref="A213:A218"/>
    <mergeCell ref="B213:D218"/>
    <mergeCell ref="E213:E218"/>
    <mergeCell ref="B219:D219"/>
    <mergeCell ref="B220:D220"/>
    <mergeCell ref="B221:D221"/>
    <mergeCell ref="B222:D222"/>
    <mergeCell ref="B223:D223"/>
    <mergeCell ref="B224:D224"/>
    <mergeCell ref="B192:D192"/>
    <mergeCell ref="A193:A195"/>
    <mergeCell ref="B193:D195"/>
    <mergeCell ref="E193:E195"/>
    <mergeCell ref="A196:A201"/>
    <mergeCell ref="B196:D201"/>
    <mergeCell ref="E196:E201"/>
    <mergeCell ref="B211:D211"/>
    <mergeCell ref="B212:D212"/>
    <mergeCell ref="A179:A181"/>
    <mergeCell ref="B179:D181"/>
    <mergeCell ref="E179:E181"/>
    <mergeCell ref="A183:A185"/>
    <mergeCell ref="B183:D185"/>
    <mergeCell ref="E183:E185"/>
    <mergeCell ref="A186:A191"/>
    <mergeCell ref="B186:D191"/>
    <mergeCell ref="E186:E191"/>
    <mergeCell ref="E139:E144"/>
    <mergeCell ref="A145:A150"/>
    <mergeCell ref="B145:D150"/>
    <mergeCell ref="E145:E150"/>
    <mergeCell ref="B169:D174"/>
    <mergeCell ref="E169:E174"/>
    <mergeCell ref="A175:A177"/>
    <mergeCell ref="B175:D177"/>
    <mergeCell ref="E175:E177"/>
    <mergeCell ref="A151:O151"/>
    <mergeCell ref="A152:A157"/>
    <mergeCell ref="B152:D157"/>
    <mergeCell ref="E152:E157"/>
    <mergeCell ref="A158:A159"/>
    <mergeCell ref="B158:D159"/>
    <mergeCell ref="E158:E159"/>
    <mergeCell ref="B160:D160"/>
    <mergeCell ref="A161:A164"/>
    <mergeCell ref="B161:D164"/>
    <mergeCell ref="E162:E163"/>
    <mergeCell ref="B165:D165"/>
    <mergeCell ref="B166:D166"/>
    <mergeCell ref="A169:A174"/>
    <mergeCell ref="A91:A96"/>
    <mergeCell ref="B91:D96"/>
    <mergeCell ref="E91:E96"/>
    <mergeCell ref="A97:A102"/>
    <mergeCell ref="B97:D102"/>
    <mergeCell ref="E97:E102"/>
    <mergeCell ref="A103:A108"/>
    <mergeCell ref="B103:D108"/>
    <mergeCell ref="E103:E108"/>
    <mergeCell ref="A73:A78"/>
    <mergeCell ref="B73:D78"/>
    <mergeCell ref="E73:E78"/>
    <mergeCell ref="A79:A84"/>
    <mergeCell ref="B79:D84"/>
    <mergeCell ref="E79:E84"/>
    <mergeCell ref="A85:A90"/>
    <mergeCell ref="B85:D90"/>
    <mergeCell ref="E85:E90"/>
    <mergeCell ref="A315:O316"/>
    <mergeCell ref="A317:A322"/>
    <mergeCell ref="B317:D322"/>
    <mergeCell ref="E317:E322"/>
    <mergeCell ref="A347:A352"/>
    <mergeCell ref="B347:D352"/>
    <mergeCell ref="E347:E352"/>
    <mergeCell ref="A353:A358"/>
    <mergeCell ref="B353:D358"/>
    <mergeCell ref="E353:E358"/>
    <mergeCell ref="B341:D346"/>
    <mergeCell ref="E341:E346"/>
    <mergeCell ref="B359:D359"/>
    <mergeCell ref="B360:D360"/>
    <mergeCell ref="B361:D361"/>
    <mergeCell ref="A362:A367"/>
    <mergeCell ref="B362:D367"/>
    <mergeCell ref="A279:A284"/>
    <mergeCell ref="B279:D284"/>
    <mergeCell ref="E279:E284"/>
    <mergeCell ref="A285:A290"/>
    <mergeCell ref="B285:D290"/>
    <mergeCell ref="E285:E290"/>
    <mergeCell ref="A291:A296"/>
    <mergeCell ref="B291:D296"/>
    <mergeCell ref="E291:E296"/>
    <mergeCell ref="A323:A328"/>
    <mergeCell ref="B323:D328"/>
    <mergeCell ref="E323:E328"/>
    <mergeCell ref="A329:A334"/>
    <mergeCell ref="B329:D334"/>
    <mergeCell ref="E329:E334"/>
    <mergeCell ref="A335:A340"/>
    <mergeCell ref="B335:D340"/>
    <mergeCell ref="E335:E340"/>
    <mergeCell ref="A341:A346"/>
    <mergeCell ref="B9:D9"/>
    <mergeCell ref="A10:O10"/>
    <mergeCell ref="A41:A46"/>
    <mergeCell ref="B41:D46"/>
    <mergeCell ref="E41:E46"/>
    <mergeCell ref="A47:A52"/>
    <mergeCell ref="B47:D52"/>
    <mergeCell ref="E47:E52"/>
    <mergeCell ref="A53:A58"/>
    <mergeCell ref="B53:D58"/>
    <mergeCell ref="E53:E58"/>
    <mergeCell ref="A11:A16"/>
    <mergeCell ref="B11:D16"/>
    <mergeCell ref="E11:E16"/>
    <mergeCell ref="A17:A22"/>
    <mergeCell ref="B17:D22"/>
    <mergeCell ref="E17:E22"/>
    <mergeCell ref="A23:A28"/>
    <mergeCell ref="B23:D28"/>
    <mergeCell ref="E23:E28"/>
    <mergeCell ref="A29:A34"/>
    <mergeCell ref="B29:D34"/>
    <mergeCell ref="E29:E34"/>
    <mergeCell ref="O29:O31"/>
    <mergeCell ref="A1:O1"/>
    <mergeCell ref="A2:N2"/>
    <mergeCell ref="A3:O3"/>
    <mergeCell ref="B5:D8"/>
    <mergeCell ref="F5:F8"/>
    <mergeCell ref="G5:N5"/>
    <mergeCell ref="O5:O8"/>
    <mergeCell ref="G6:N6"/>
    <mergeCell ref="G7:H8"/>
    <mergeCell ref="I7:J7"/>
    <mergeCell ref="K7:L7"/>
    <mergeCell ref="M7:N7"/>
    <mergeCell ref="A5:A8"/>
    <mergeCell ref="E5:E8"/>
    <mergeCell ref="F4:R4"/>
    <mergeCell ref="A35:A40"/>
    <mergeCell ref="B35:D40"/>
    <mergeCell ref="E35:E40"/>
    <mergeCell ref="A65:A70"/>
    <mergeCell ref="B65:D70"/>
    <mergeCell ref="E65:E72"/>
    <mergeCell ref="A59:A64"/>
    <mergeCell ref="B59:D64"/>
    <mergeCell ref="E59:E64"/>
    <mergeCell ref="B71:D71"/>
    <mergeCell ref="B72:D72"/>
    <mergeCell ref="A109:A114"/>
    <mergeCell ref="B109:D114"/>
    <mergeCell ref="E109:E114"/>
    <mergeCell ref="A115:A120"/>
    <mergeCell ref="B115:D120"/>
    <mergeCell ref="E115:E120"/>
    <mergeCell ref="A121:A126"/>
    <mergeCell ref="B121:D126"/>
    <mergeCell ref="E121:E126"/>
    <mergeCell ref="A127:A132"/>
    <mergeCell ref="B127:D132"/>
    <mergeCell ref="E127:E132"/>
    <mergeCell ref="A267:A272"/>
    <mergeCell ref="B267:D272"/>
    <mergeCell ref="E267:E272"/>
    <mergeCell ref="A273:A278"/>
    <mergeCell ref="B273:D278"/>
    <mergeCell ref="E273:E278"/>
    <mergeCell ref="B178:D178"/>
    <mergeCell ref="B182:D182"/>
    <mergeCell ref="B167:D167"/>
    <mergeCell ref="B168:D168"/>
    <mergeCell ref="A202:A210"/>
    <mergeCell ref="B202:D207"/>
    <mergeCell ref="E202:E207"/>
    <mergeCell ref="B208:D208"/>
    <mergeCell ref="B209:D209"/>
    <mergeCell ref="B210:D210"/>
    <mergeCell ref="A133:A138"/>
    <mergeCell ref="B133:D138"/>
    <mergeCell ref="E133:E138"/>
    <mergeCell ref="A139:A144"/>
    <mergeCell ref="B139:D144"/>
    <mergeCell ref="E362:E367"/>
    <mergeCell ref="B368:D368"/>
    <mergeCell ref="A369:A370"/>
    <mergeCell ref="B369:D370"/>
    <mergeCell ref="E369:E370"/>
    <mergeCell ref="A371:A376"/>
    <mergeCell ref="B371:D376"/>
    <mergeCell ref="E371:E376"/>
    <mergeCell ref="A377:A382"/>
    <mergeCell ref="B377:D382"/>
    <mergeCell ref="E377:E382"/>
    <mergeCell ref="B383:D383"/>
    <mergeCell ref="B384:D384"/>
    <mergeCell ref="B385:D385"/>
    <mergeCell ref="B386:D386"/>
    <mergeCell ref="A460:A465"/>
    <mergeCell ref="B460:D465"/>
    <mergeCell ref="E460:E465"/>
    <mergeCell ref="A466:A471"/>
    <mergeCell ref="B466:D471"/>
    <mergeCell ref="E466:E471"/>
    <mergeCell ref="A387:A392"/>
    <mergeCell ref="B387:D392"/>
    <mergeCell ref="E387:E392"/>
    <mergeCell ref="A393:A398"/>
    <mergeCell ref="B393:D398"/>
    <mergeCell ref="E393:E398"/>
    <mergeCell ref="A399:O399"/>
    <mergeCell ref="A400:A405"/>
    <mergeCell ref="B400:D405"/>
    <mergeCell ref="E400:E405"/>
    <mergeCell ref="A406:A411"/>
    <mergeCell ref="B406:D411"/>
    <mergeCell ref="E406:E411"/>
    <mergeCell ref="A412:A417"/>
    <mergeCell ref="A527:A532"/>
    <mergeCell ref="B527:D532"/>
    <mergeCell ref="E527:E532"/>
    <mergeCell ref="A533:A538"/>
    <mergeCell ref="B533:D538"/>
    <mergeCell ref="A673:A679"/>
    <mergeCell ref="B673:D679"/>
    <mergeCell ref="E673:E679"/>
    <mergeCell ref="A680:A685"/>
    <mergeCell ref="B680:D685"/>
    <mergeCell ref="E680:E685"/>
    <mergeCell ref="A667:A672"/>
    <mergeCell ref="B667:D672"/>
    <mergeCell ref="E667:E672"/>
    <mergeCell ref="A635:O635"/>
    <mergeCell ref="A636:A641"/>
    <mergeCell ref="B636:D641"/>
    <mergeCell ref="E636:E641"/>
    <mergeCell ref="A642:A647"/>
    <mergeCell ref="B642:D647"/>
    <mergeCell ref="E533:E538"/>
    <mergeCell ref="A539:A544"/>
    <mergeCell ref="B539:D544"/>
    <mergeCell ref="E539:E544"/>
    <mergeCell ref="A686:A691"/>
    <mergeCell ref="B686:D691"/>
    <mergeCell ref="E686:E691"/>
    <mergeCell ref="A692:A697"/>
    <mergeCell ref="B692:D697"/>
    <mergeCell ref="E692:E697"/>
    <mergeCell ref="A698:A703"/>
    <mergeCell ref="B698:D703"/>
    <mergeCell ref="E698:E703"/>
    <mergeCell ref="E704:E709"/>
    <mergeCell ref="E795:E800"/>
    <mergeCell ref="A746:A751"/>
    <mergeCell ref="B746:D751"/>
    <mergeCell ref="E746:E751"/>
    <mergeCell ref="A752:A757"/>
    <mergeCell ref="B752:D757"/>
    <mergeCell ref="E752:E757"/>
    <mergeCell ref="A777:A782"/>
    <mergeCell ref="B777:D782"/>
    <mergeCell ref="E777:E782"/>
    <mergeCell ref="A758:O758"/>
    <mergeCell ref="A759:A764"/>
    <mergeCell ref="B759:D764"/>
    <mergeCell ref="E759:E764"/>
    <mergeCell ref="A765:A770"/>
    <mergeCell ref="B765:D770"/>
    <mergeCell ref="E765:E770"/>
    <mergeCell ref="A771:A776"/>
    <mergeCell ref="B771:D776"/>
    <mergeCell ref="E771:E776"/>
    <mergeCell ref="A710:A715"/>
    <mergeCell ref="B710:D715"/>
    <mergeCell ref="E710:E715"/>
    <mergeCell ref="F673:F674"/>
    <mergeCell ref="G673:G674"/>
    <mergeCell ref="H673:H674"/>
    <mergeCell ref="I673:I674"/>
    <mergeCell ref="A838:O838"/>
    <mergeCell ref="A839:A844"/>
    <mergeCell ref="B839:D844"/>
    <mergeCell ref="J673:J674"/>
    <mergeCell ref="K673:K674"/>
    <mergeCell ref="L673:L674"/>
    <mergeCell ref="M673:M674"/>
    <mergeCell ref="N673:N674"/>
    <mergeCell ref="O673:O674"/>
    <mergeCell ref="E839:E844"/>
    <mergeCell ref="A783:A788"/>
    <mergeCell ref="B783:D788"/>
    <mergeCell ref="E783:E788"/>
    <mergeCell ref="A789:A794"/>
    <mergeCell ref="B789:D794"/>
    <mergeCell ref="E789:E794"/>
    <mergeCell ref="A795:A800"/>
    <mergeCell ref="B795:D800"/>
    <mergeCell ref="A704:A709"/>
    <mergeCell ref="B704:D709"/>
  </mergeCells>
  <phoneticPr fontId="10" type="noConversion"/>
  <pageMargins left="0.35433070866141736" right="0" top="0.59055118110236227" bottom="0.19685039370078741" header="0.51181102362204722" footer="0.51181102362204722"/>
  <pageSetup paperSize="9" scale="61" orientation="landscape" r:id="rId1"/>
  <headerFooter alignWithMargins="0"/>
  <rowBreaks count="79" manualBreakCount="79">
    <brk id="19" max="14" man="1"/>
    <brk id="30" max="14" man="1"/>
    <brk id="45" max="14" man="1"/>
    <brk id="61" max="14" man="1"/>
    <brk id="77" max="14" man="1"/>
    <brk id="89" max="14" man="1"/>
    <brk id="97" max="14" man="1"/>
    <brk id="107" max="14" man="1"/>
    <brk id="121" max="14" man="1"/>
    <brk id="138" max="14" man="1"/>
    <brk id="150" max="14" man="1"/>
    <brk id="159" max="14" man="1"/>
    <brk id="166" max="14" man="1"/>
    <brk id="176" max="14" man="1"/>
    <brk id="180" max="14" man="1"/>
    <brk id="187" max="14" man="1"/>
    <brk id="195" max="14" man="1"/>
    <brk id="210" max="14" man="1"/>
    <brk id="238" max="14" man="1"/>
    <brk id="255" max="14" man="1"/>
    <brk id="267" max="14" man="1"/>
    <brk id="280" max="14" man="1"/>
    <brk id="300" max="14" man="1"/>
    <brk id="322" max="14" man="1"/>
    <brk id="344" max="14" man="1"/>
    <brk id="356" max="14" man="1"/>
    <brk id="372" max="14" man="1"/>
    <brk id="388" max="14" man="1"/>
    <brk id="413" max="14" man="1"/>
    <brk id="431" max="14" man="1"/>
    <brk id="447" max="14" man="1"/>
    <brk id="458" max="14" man="1"/>
    <brk id="471" max="14" man="1"/>
    <brk id="478" max="14" man="1"/>
    <brk id="488" max="14" man="1"/>
    <brk id="501" max="14" man="1"/>
    <brk id="508" max="14" man="1"/>
    <brk id="529" max="14" man="1"/>
    <brk id="566" max="14" man="1"/>
    <brk id="580" max="14" man="1"/>
    <brk id="596" max="14" man="1"/>
    <brk id="608" max="14" man="1"/>
    <brk id="618" max="14" man="1"/>
    <brk id="638" max="14" man="1"/>
    <brk id="650" max="14" man="1"/>
    <brk id="654" max="14" man="1"/>
    <brk id="675" max="14" man="1"/>
    <brk id="691" max="14" man="1"/>
    <brk id="706" max="14" man="1"/>
    <brk id="718" max="14" man="1"/>
    <brk id="727" max="14" man="1"/>
    <brk id="757" max="14" man="1"/>
    <brk id="763" max="14" man="1"/>
    <brk id="782" max="14" man="1"/>
    <brk id="813" max="14" man="1"/>
    <brk id="819" max="14" man="1"/>
    <brk id="829" max="14" man="1"/>
    <brk id="837" max="14" man="1"/>
    <brk id="850" max="14" man="1"/>
    <brk id="856" max="14" man="1"/>
    <brk id="868" max="14" man="1"/>
    <brk id="886" max="14" man="1"/>
    <brk id="905" max="14" man="1"/>
    <brk id="915" max="14" man="1"/>
    <brk id="925" max="14" man="1"/>
    <brk id="931" max="14" man="1"/>
    <brk id="937" max="14" man="1"/>
    <brk id="954" max="14" man="1"/>
    <brk id="961" max="14" man="1"/>
    <brk id="967" max="14" man="1"/>
    <brk id="988" max="14" man="1"/>
    <brk id="996" max="14" man="1"/>
    <brk id="1003" max="14" man="1"/>
    <brk id="1022" max="14" man="1"/>
    <brk id="1034" max="14" man="1"/>
    <brk id="1046" max="14" man="1"/>
    <brk id="1069" max="14" man="1"/>
    <brk id="1078" max="14" man="1"/>
    <brk id="1103" max="14" man="1"/>
  </rowBreaks>
</worksheet>
</file>

<file path=xl/worksheets/sheet2.xml><?xml version="1.0" encoding="utf-8"?>
<worksheet xmlns="http://schemas.openxmlformats.org/spreadsheetml/2006/main" xmlns:r="http://schemas.openxmlformats.org/officeDocument/2006/relationships">
  <dimension ref="A1:K31"/>
  <sheetViews>
    <sheetView workbookViewId="0">
      <selection activeCell="A13" sqref="A13:XFD13"/>
    </sheetView>
  </sheetViews>
  <sheetFormatPr defaultColWidth="9.140625" defaultRowHeight="15"/>
  <cols>
    <col min="1" max="1" width="5" style="104" customWidth="1"/>
    <col min="2" max="2" width="24.85546875" style="104" customWidth="1"/>
    <col min="3" max="3" width="25" style="104" customWidth="1"/>
    <col min="4" max="4" width="21.42578125" style="104" customWidth="1"/>
    <col min="5" max="5" width="23.140625" style="104" customWidth="1"/>
    <col min="6" max="6" width="17.28515625" style="104" customWidth="1"/>
    <col min="7" max="7" width="18.7109375" style="104" customWidth="1"/>
    <col min="8" max="8" width="15.85546875" style="104" customWidth="1"/>
    <col min="9" max="9" width="24" style="104" customWidth="1"/>
    <col min="10" max="16384" width="9.140625" style="104"/>
  </cols>
  <sheetData>
    <row r="1" spans="1:11" s="103" customFormat="1" ht="18.75">
      <c r="A1" s="99"/>
      <c r="B1" s="99"/>
      <c r="C1" s="99"/>
      <c r="D1" s="99"/>
      <c r="E1" s="99"/>
      <c r="F1" s="100"/>
      <c r="G1" s="101"/>
      <c r="H1" s="101"/>
      <c r="I1" s="101" t="s">
        <v>748</v>
      </c>
      <c r="J1" s="102"/>
      <c r="K1" s="102"/>
    </row>
    <row r="2" spans="1:11" s="103" customFormat="1" ht="18.75">
      <c r="A2" s="99"/>
      <c r="B2" s="99"/>
      <c r="C2" s="99"/>
      <c r="D2" s="99"/>
      <c r="E2" s="99"/>
      <c r="F2" s="100"/>
      <c r="G2" s="101"/>
      <c r="H2" s="101"/>
      <c r="I2" s="101"/>
      <c r="J2" s="102"/>
      <c r="K2" s="102"/>
    </row>
    <row r="3" spans="1:11" ht="64.5" customHeight="1">
      <c r="A3" s="565" t="s">
        <v>1172</v>
      </c>
      <c r="B3" s="565"/>
      <c r="C3" s="565"/>
      <c r="D3" s="565"/>
      <c r="E3" s="565"/>
      <c r="F3" s="565"/>
      <c r="G3" s="565"/>
      <c r="H3" s="565"/>
      <c r="I3" s="565"/>
    </row>
    <row r="4" spans="1:11" ht="20.25" customHeight="1"/>
    <row r="5" spans="1:11" ht="63">
      <c r="A5" s="105" t="s">
        <v>749</v>
      </c>
      <c r="B5" s="105" t="s">
        <v>750</v>
      </c>
      <c r="C5" s="105" t="s">
        <v>751</v>
      </c>
      <c r="D5" s="105" t="s">
        <v>752</v>
      </c>
      <c r="E5" s="105" t="s">
        <v>753</v>
      </c>
      <c r="F5" s="105" t="s">
        <v>754</v>
      </c>
      <c r="G5" s="105" t="s">
        <v>1230</v>
      </c>
      <c r="H5" s="105" t="s">
        <v>755</v>
      </c>
      <c r="I5" s="105" t="s">
        <v>756</v>
      </c>
    </row>
    <row r="6" spans="1:11" s="107" customFormat="1" ht="15.75">
      <c r="A6" s="105">
        <v>1</v>
      </c>
      <c r="B6" s="105">
        <v>2</v>
      </c>
      <c r="C6" s="105">
        <v>3</v>
      </c>
      <c r="D6" s="105">
        <v>4</v>
      </c>
      <c r="E6" s="105">
        <v>5</v>
      </c>
      <c r="F6" s="105">
        <v>6</v>
      </c>
      <c r="G6" s="105">
        <v>7</v>
      </c>
      <c r="H6" s="106">
        <v>8</v>
      </c>
      <c r="I6" s="106">
        <v>9</v>
      </c>
    </row>
    <row r="7" spans="1:11" ht="24.75" customHeight="1">
      <c r="A7" s="566" t="s">
        <v>757</v>
      </c>
      <c r="B7" s="566"/>
      <c r="C7" s="566"/>
      <c r="D7" s="566"/>
      <c r="E7" s="566"/>
      <c r="F7" s="566"/>
      <c r="G7" s="566"/>
      <c r="H7" s="566"/>
      <c r="I7" s="566"/>
    </row>
    <row r="8" spans="1:11" ht="51" customHeight="1">
      <c r="A8" s="108">
        <v>1</v>
      </c>
      <c r="B8" s="108" t="s">
        <v>1155</v>
      </c>
      <c r="C8" s="108" t="s">
        <v>758</v>
      </c>
      <c r="D8" s="108" t="s">
        <v>759</v>
      </c>
      <c r="E8" s="108" t="s">
        <v>760</v>
      </c>
      <c r="F8" s="109">
        <v>865322</v>
      </c>
      <c r="G8" s="109">
        <v>865322</v>
      </c>
      <c r="H8" s="108" t="s">
        <v>761</v>
      </c>
      <c r="I8" s="108" t="s">
        <v>762</v>
      </c>
    </row>
    <row r="9" spans="1:11" ht="17.45" customHeight="1">
      <c r="A9" s="110"/>
      <c r="B9" s="111"/>
      <c r="C9" s="111"/>
      <c r="D9" s="111"/>
      <c r="E9" s="111"/>
      <c r="F9" s="112"/>
      <c r="G9" s="112"/>
      <c r="H9" s="111"/>
      <c r="I9" s="113"/>
    </row>
    <row r="10" spans="1:11" ht="22.5" customHeight="1">
      <c r="A10" s="567" t="s">
        <v>763</v>
      </c>
      <c r="B10" s="567"/>
      <c r="C10" s="567"/>
      <c r="D10" s="567"/>
      <c r="E10" s="567"/>
      <c r="F10" s="567"/>
      <c r="G10" s="567"/>
      <c r="H10" s="567"/>
      <c r="I10" s="567"/>
    </row>
    <row r="11" spans="1:11" ht="27" customHeight="1">
      <c r="A11" s="105"/>
      <c r="B11" s="105" t="s">
        <v>830</v>
      </c>
      <c r="C11" s="105" t="s">
        <v>830</v>
      </c>
      <c r="D11" s="105" t="s">
        <v>830</v>
      </c>
      <c r="E11" s="105" t="s">
        <v>830</v>
      </c>
      <c r="F11" s="105" t="s">
        <v>830</v>
      </c>
      <c r="G11" s="105" t="s">
        <v>830</v>
      </c>
      <c r="H11" s="105" t="s">
        <v>830</v>
      </c>
      <c r="I11" s="105" t="s">
        <v>830</v>
      </c>
    </row>
    <row r="12" spans="1:11" ht="27" customHeight="1">
      <c r="A12" s="567" t="s">
        <v>770</v>
      </c>
      <c r="B12" s="567"/>
      <c r="C12" s="567"/>
      <c r="D12" s="567"/>
      <c r="E12" s="567"/>
      <c r="F12" s="567"/>
      <c r="G12" s="567"/>
      <c r="H12" s="567"/>
      <c r="I12" s="567"/>
    </row>
    <row r="13" spans="1:11" ht="131.25" customHeight="1">
      <c r="A13" s="105">
        <v>1</v>
      </c>
      <c r="B13" s="114" t="s">
        <v>764</v>
      </c>
      <c r="C13" s="105" t="s">
        <v>765</v>
      </c>
      <c r="D13" s="108" t="s">
        <v>1231</v>
      </c>
      <c r="E13" s="105" t="s">
        <v>766</v>
      </c>
      <c r="F13" s="115">
        <v>1043750</v>
      </c>
      <c r="G13" s="115">
        <v>1150565</v>
      </c>
      <c r="H13" s="105" t="s">
        <v>767</v>
      </c>
      <c r="I13" s="105" t="s">
        <v>768</v>
      </c>
    </row>
    <row r="14" spans="1:11" ht="84" customHeight="1">
      <c r="A14" s="105">
        <v>2</v>
      </c>
      <c r="B14" s="105" t="s">
        <v>1156</v>
      </c>
      <c r="C14" s="105" t="s">
        <v>1157</v>
      </c>
      <c r="D14" s="105" t="s">
        <v>1158</v>
      </c>
      <c r="E14" s="105" t="s">
        <v>1159</v>
      </c>
      <c r="F14" s="115">
        <v>232000</v>
      </c>
      <c r="G14" s="115">
        <v>232000</v>
      </c>
      <c r="H14" s="105" t="s">
        <v>1160</v>
      </c>
      <c r="I14" s="105"/>
    </row>
    <row r="15" spans="1:11" ht="30" customHeight="1">
      <c r="A15" s="567" t="s">
        <v>1069</v>
      </c>
      <c r="B15" s="567"/>
      <c r="C15" s="567"/>
      <c r="D15" s="567"/>
      <c r="E15" s="567"/>
      <c r="F15" s="567"/>
      <c r="G15" s="567"/>
      <c r="H15" s="567"/>
      <c r="I15" s="567"/>
    </row>
    <row r="16" spans="1:11" ht="123.75" customHeight="1">
      <c r="A16" s="105">
        <v>1</v>
      </c>
      <c r="B16" s="105" t="s">
        <v>1161</v>
      </c>
      <c r="C16" s="105" t="s">
        <v>769</v>
      </c>
      <c r="D16" s="105" t="s">
        <v>1232</v>
      </c>
      <c r="E16" s="105" t="s">
        <v>1070</v>
      </c>
      <c r="F16" s="115">
        <v>31100</v>
      </c>
      <c r="G16" s="115">
        <v>31100</v>
      </c>
      <c r="H16" s="105" t="s">
        <v>761</v>
      </c>
      <c r="I16" s="108" t="s">
        <v>762</v>
      </c>
    </row>
    <row r="17" spans="1:10" ht="133.5" customHeight="1">
      <c r="A17" s="105">
        <v>2</v>
      </c>
      <c r="B17" s="105" t="s">
        <v>1162</v>
      </c>
      <c r="C17" s="105" t="s">
        <v>1071</v>
      </c>
      <c r="D17" s="105" t="s">
        <v>1233</v>
      </c>
      <c r="E17" s="105" t="s">
        <v>1072</v>
      </c>
      <c r="F17" s="115">
        <v>276200</v>
      </c>
      <c r="G17" s="115">
        <v>276200</v>
      </c>
      <c r="H17" s="105" t="s">
        <v>761</v>
      </c>
      <c r="I17" s="108" t="s">
        <v>762</v>
      </c>
    </row>
    <row r="18" spans="1:10" ht="15.75" customHeight="1">
      <c r="A18" s="567" t="s">
        <v>1234</v>
      </c>
      <c r="B18" s="567"/>
      <c r="C18" s="567"/>
      <c r="D18" s="567"/>
      <c r="E18" s="567"/>
      <c r="F18" s="567"/>
      <c r="G18" s="567"/>
      <c r="H18" s="567"/>
      <c r="I18" s="567"/>
    </row>
    <row r="19" spans="1:10" ht="151.5" customHeight="1">
      <c r="A19" s="105">
        <v>1</v>
      </c>
      <c r="B19" s="108" t="s">
        <v>1235</v>
      </c>
      <c r="C19" s="108" t="s">
        <v>1236</v>
      </c>
      <c r="D19" s="108" t="s">
        <v>1237</v>
      </c>
      <c r="E19" s="108" t="s">
        <v>1238</v>
      </c>
      <c r="F19" s="109">
        <v>248000</v>
      </c>
      <c r="G19" s="109">
        <v>248000</v>
      </c>
      <c r="H19" s="116" t="s">
        <v>761</v>
      </c>
      <c r="I19" s="108" t="s">
        <v>762</v>
      </c>
    </row>
    <row r="20" spans="1:10" ht="139.5" customHeight="1">
      <c r="A20" s="105">
        <v>2</v>
      </c>
      <c r="B20" s="108" t="s">
        <v>1239</v>
      </c>
      <c r="C20" s="108" t="s">
        <v>1240</v>
      </c>
      <c r="D20" s="108" t="s">
        <v>1241</v>
      </c>
      <c r="E20" s="108" t="s">
        <v>1165</v>
      </c>
      <c r="F20" s="109">
        <v>101600</v>
      </c>
      <c r="G20" s="117">
        <v>101600</v>
      </c>
      <c r="H20" s="108" t="s">
        <v>761</v>
      </c>
      <c r="I20" s="108" t="s">
        <v>762</v>
      </c>
    </row>
    <row r="21" spans="1:10" ht="173.25" customHeight="1">
      <c r="A21" s="105">
        <v>3</v>
      </c>
      <c r="B21" s="108" t="s">
        <v>1242</v>
      </c>
      <c r="C21" s="108" t="s">
        <v>1163</v>
      </c>
      <c r="D21" s="108" t="s">
        <v>1164</v>
      </c>
      <c r="E21" s="108" t="s">
        <v>1165</v>
      </c>
      <c r="F21" s="117">
        <v>36000</v>
      </c>
      <c r="G21" s="117">
        <v>36000</v>
      </c>
      <c r="H21" s="118" t="s">
        <v>761</v>
      </c>
      <c r="I21" s="108" t="s">
        <v>762</v>
      </c>
    </row>
    <row r="22" spans="1:10" ht="110.25" customHeight="1">
      <c r="A22" s="122">
        <v>4</v>
      </c>
      <c r="B22" s="123" t="s">
        <v>1243</v>
      </c>
      <c r="C22" s="123" t="s">
        <v>1244</v>
      </c>
      <c r="D22" s="123" t="s">
        <v>1245</v>
      </c>
      <c r="E22" s="123" t="s">
        <v>1165</v>
      </c>
      <c r="F22" s="136">
        <v>35000</v>
      </c>
      <c r="G22" s="136">
        <v>35000</v>
      </c>
      <c r="H22" s="136" t="s">
        <v>761</v>
      </c>
      <c r="I22" s="136" t="s">
        <v>762</v>
      </c>
    </row>
    <row r="23" spans="1:10" ht="37.5" customHeight="1">
      <c r="A23" s="124"/>
      <c r="B23" s="125"/>
      <c r="C23" s="125"/>
      <c r="D23" s="124"/>
      <c r="E23" s="125"/>
      <c r="F23" s="126"/>
      <c r="G23" s="126"/>
      <c r="H23" s="127"/>
      <c r="I23" s="126"/>
      <c r="J23" s="121"/>
    </row>
    <row r="24" spans="1:10" ht="51" customHeight="1">
      <c r="A24" s="124"/>
      <c r="B24" s="135" t="s">
        <v>1248</v>
      </c>
      <c r="C24" s="125"/>
      <c r="D24" s="124"/>
      <c r="E24" s="125"/>
      <c r="F24" s="126"/>
      <c r="G24" s="126" t="s">
        <v>1246</v>
      </c>
      <c r="H24" s="126"/>
      <c r="I24" s="126"/>
      <c r="J24" s="121"/>
    </row>
    <row r="25" spans="1:10" ht="15.75">
      <c r="A25" s="124"/>
      <c r="B25" s="128"/>
      <c r="C25" s="125"/>
      <c r="D25" s="124"/>
      <c r="E25" s="125"/>
      <c r="F25" s="129"/>
      <c r="G25" s="126"/>
      <c r="H25" s="126"/>
      <c r="I25" s="126"/>
      <c r="J25" s="121"/>
    </row>
    <row r="26" spans="1:10" ht="15.75">
      <c r="A26" s="130"/>
      <c r="B26" s="131"/>
      <c r="C26" s="124"/>
      <c r="D26" s="124"/>
      <c r="E26" s="125"/>
      <c r="F26" s="132"/>
      <c r="G26" s="133"/>
      <c r="H26" s="134"/>
      <c r="I26" s="121"/>
      <c r="J26" s="121"/>
    </row>
    <row r="27" spans="1:10">
      <c r="A27" s="564"/>
      <c r="B27" s="564"/>
      <c r="C27" s="564"/>
      <c r="D27" s="564"/>
      <c r="E27" s="564"/>
      <c r="F27" s="564"/>
      <c r="G27" s="564"/>
      <c r="H27" s="564"/>
      <c r="I27" s="564"/>
    </row>
    <row r="28" spans="1:10">
      <c r="B28" s="104" t="s">
        <v>1247</v>
      </c>
    </row>
    <row r="29" spans="1:10">
      <c r="B29" s="104" t="s">
        <v>774</v>
      </c>
    </row>
    <row r="30" spans="1:10" ht="15.75">
      <c r="B30" s="119"/>
      <c r="C30" s="120"/>
      <c r="D30" s="119"/>
      <c r="E30" s="120"/>
      <c r="F30" s="120"/>
      <c r="G30" s="120"/>
      <c r="H30" s="120"/>
      <c r="I30" s="120"/>
    </row>
    <row r="31" spans="1:10" ht="15.75">
      <c r="B31" s="119"/>
      <c r="C31" s="120"/>
      <c r="D31" s="119"/>
      <c r="E31" s="120"/>
      <c r="F31" s="120"/>
      <c r="G31" s="120"/>
      <c r="H31" s="120"/>
      <c r="I31" s="120"/>
    </row>
  </sheetData>
  <mergeCells count="7">
    <mergeCell ref="A27:I27"/>
    <mergeCell ref="A3:I3"/>
    <mergeCell ref="A7:I7"/>
    <mergeCell ref="A18:I18"/>
    <mergeCell ref="A10:I10"/>
    <mergeCell ref="A12:I12"/>
    <mergeCell ref="A15:I15"/>
  </mergeCells>
  <pageMargins left="0.51181102362204722" right="0" top="0.55118110236220474" bottom="0.35433070866141736" header="0.31496062992125984" footer="0.31496062992125984"/>
  <pageSetup paperSize="9" scale="75" orientation="landscape" verticalDpi="0" r:id="rId1"/>
</worksheet>
</file>

<file path=xl/worksheets/sheet3.xml><?xml version="1.0" encoding="utf-8"?>
<worksheet xmlns="http://schemas.openxmlformats.org/spreadsheetml/2006/main" xmlns:r="http://schemas.openxmlformats.org/officeDocument/2006/relationships">
  <dimension ref="A1:O164"/>
  <sheetViews>
    <sheetView topLeftCell="A148" workbookViewId="0">
      <selection activeCell="H89" sqref="H89"/>
    </sheetView>
  </sheetViews>
  <sheetFormatPr defaultRowHeight="15.75"/>
  <cols>
    <col min="1" max="1" width="5.5703125" style="7" customWidth="1"/>
    <col min="2" max="2" width="29.140625" style="7" customWidth="1"/>
    <col min="3" max="3" width="13.28515625" style="8" customWidth="1"/>
    <col min="4" max="4" width="10.5703125" style="7" customWidth="1"/>
    <col min="5" max="5" width="10.5703125" style="8" customWidth="1"/>
    <col min="6" max="8" width="10.42578125" style="8" customWidth="1"/>
    <col min="9" max="9" width="10.85546875" style="8" customWidth="1"/>
    <col min="10" max="10" width="11" style="8" customWidth="1"/>
    <col min="11" max="11" width="13.28515625" style="8" customWidth="1"/>
    <col min="12" max="12" width="13.140625" style="8" customWidth="1"/>
    <col min="13" max="13" width="11.140625" style="7" customWidth="1"/>
    <col min="14" max="16384" width="9.140625" style="7"/>
  </cols>
  <sheetData>
    <row r="1" spans="1:14" ht="18.75">
      <c r="A1" s="29"/>
      <c r="B1" s="29"/>
      <c r="C1" s="30"/>
      <c r="D1" s="29"/>
      <c r="E1" s="30"/>
      <c r="F1" s="30"/>
      <c r="G1" s="30"/>
      <c r="H1" s="30"/>
      <c r="I1" s="30"/>
      <c r="J1" s="173"/>
      <c r="K1" s="173"/>
      <c r="L1" s="586" t="s">
        <v>775</v>
      </c>
      <c r="M1" s="587"/>
    </row>
    <row r="2" spans="1:14" ht="27.75" customHeight="1">
      <c r="A2" s="29"/>
      <c r="B2" s="31"/>
      <c r="C2" s="30"/>
      <c r="D2" s="29"/>
      <c r="E2" s="30"/>
      <c r="F2" s="30"/>
      <c r="G2" s="30"/>
      <c r="H2" s="30"/>
      <c r="I2" s="574"/>
      <c r="J2" s="575"/>
      <c r="K2" s="575"/>
      <c r="L2" s="575"/>
      <c r="M2" s="575"/>
    </row>
    <row r="3" spans="1:14" ht="18.75" customHeight="1">
      <c r="A3" s="589" t="s">
        <v>776</v>
      </c>
      <c r="B3" s="589"/>
      <c r="C3" s="589"/>
      <c r="D3" s="589"/>
      <c r="E3" s="589"/>
      <c r="F3" s="589"/>
      <c r="G3" s="589"/>
      <c r="H3" s="589"/>
      <c r="I3" s="589"/>
      <c r="J3" s="589"/>
      <c r="K3" s="589"/>
      <c r="L3" s="589"/>
      <c r="M3" s="589"/>
    </row>
    <row r="5" spans="1:14" s="8" customFormat="1" ht="15.75" customHeight="1">
      <c r="A5" s="590" t="s">
        <v>334</v>
      </c>
      <c r="B5" s="590" t="s">
        <v>777</v>
      </c>
      <c r="C5" s="590" t="s">
        <v>778</v>
      </c>
      <c r="D5" s="590" t="s">
        <v>779</v>
      </c>
      <c r="E5" s="590" t="s">
        <v>780</v>
      </c>
      <c r="F5" s="572" t="s">
        <v>781</v>
      </c>
      <c r="G5" s="572" t="s">
        <v>1067</v>
      </c>
      <c r="H5" s="572" t="s">
        <v>1173</v>
      </c>
      <c r="I5" s="591" t="s">
        <v>1174</v>
      </c>
      <c r="J5" s="592"/>
      <c r="K5" s="590" t="s">
        <v>1175</v>
      </c>
      <c r="L5" s="590" t="s">
        <v>1253</v>
      </c>
      <c r="M5" s="590" t="s">
        <v>1176</v>
      </c>
    </row>
    <row r="6" spans="1:14" s="8" customFormat="1" ht="56.25" customHeight="1">
      <c r="A6" s="590"/>
      <c r="B6" s="590"/>
      <c r="C6" s="590"/>
      <c r="D6" s="590"/>
      <c r="E6" s="590"/>
      <c r="F6" s="573"/>
      <c r="G6" s="573"/>
      <c r="H6" s="573"/>
      <c r="I6" s="174" t="s">
        <v>782</v>
      </c>
      <c r="J6" s="321" t="s">
        <v>1330</v>
      </c>
      <c r="K6" s="590"/>
      <c r="L6" s="590"/>
      <c r="M6" s="590"/>
    </row>
    <row r="7" spans="1:14" s="8" customFormat="1">
      <c r="A7" s="174">
        <v>1</v>
      </c>
      <c r="B7" s="174">
        <v>2</v>
      </c>
      <c r="C7" s="174">
        <v>3</v>
      </c>
      <c r="D7" s="174">
        <v>3</v>
      </c>
      <c r="E7" s="174">
        <v>4</v>
      </c>
      <c r="F7" s="174">
        <v>5</v>
      </c>
      <c r="G7" s="174">
        <v>6</v>
      </c>
      <c r="H7" s="174"/>
      <c r="I7" s="174">
        <v>7</v>
      </c>
      <c r="J7" s="174">
        <v>8</v>
      </c>
      <c r="K7" s="174">
        <v>9</v>
      </c>
      <c r="L7" s="174">
        <v>10</v>
      </c>
      <c r="M7" s="32">
        <v>11</v>
      </c>
    </row>
    <row r="8" spans="1:14" s="8" customFormat="1" ht="27" customHeight="1">
      <c r="A8" s="581" t="s">
        <v>783</v>
      </c>
      <c r="B8" s="581"/>
      <c r="C8" s="581"/>
      <c r="D8" s="581"/>
      <c r="E8" s="581"/>
      <c r="F8" s="581"/>
      <c r="G8" s="581"/>
      <c r="H8" s="581"/>
      <c r="I8" s="581"/>
      <c r="J8" s="581"/>
      <c r="K8" s="581"/>
      <c r="L8" s="581"/>
      <c r="M8" s="581"/>
    </row>
    <row r="9" spans="1:14" s="8" customFormat="1" ht="47.25">
      <c r="A9" s="172" t="s">
        <v>784</v>
      </c>
      <c r="B9" s="33" t="s">
        <v>785</v>
      </c>
      <c r="C9" s="172" t="s">
        <v>786</v>
      </c>
      <c r="D9" s="269">
        <v>100.334</v>
      </c>
      <c r="E9" s="270">
        <v>99.722999999999999</v>
      </c>
      <c r="F9" s="270">
        <v>99.376999999999995</v>
      </c>
      <c r="G9" s="270">
        <v>99.150999999999996</v>
      </c>
      <c r="H9" s="270">
        <v>99.09</v>
      </c>
      <c r="I9" s="270">
        <v>101.089</v>
      </c>
      <c r="J9" s="270">
        <v>99.072999999999993</v>
      </c>
      <c r="K9" s="34">
        <f>J9/I9*100</f>
        <v>98.005717733878058</v>
      </c>
      <c r="L9" s="34">
        <f>J9/H9*100</f>
        <v>99.982843879301626</v>
      </c>
      <c r="M9" s="34">
        <f t="shared" ref="M9:M14" si="0">J9/D9*100</f>
        <v>98.743197719616475</v>
      </c>
    </row>
    <row r="10" spans="1:14" s="8" customFormat="1" ht="78.75">
      <c r="A10" s="172" t="s">
        <v>787</v>
      </c>
      <c r="B10" s="271" t="s">
        <v>788</v>
      </c>
      <c r="C10" s="272" t="s">
        <v>789</v>
      </c>
      <c r="D10" s="34">
        <v>12.3</v>
      </c>
      <c r="E10" s="273">
        <v>12</v>
      </c>
      <c r="F10" s="273">
        <v>10.4</v>
      </c>
      <c r="G10" s="273">
        <v>11</v>
      </c>
      <c r="H10" s="273">
        <v>10.8</v>
      </c>
      <c r="I10" s="273">
        <v>13</v>
      </c>
      <c r="J10" s="273">
        <v>10</v>
      </c>
      <c r="K10" s="34">
        <f t="shared" ref="K10:K24" si="1">J10/I10*100</f>
        <v>76.923076923076934</v>
      </c>
      <c r="L10" s="34">
        <f t="shared" ref="L10:L24" si="2">J10/H10*100</f>
        <v>92.592592592592581</v>
      </c>
      <c r="M10" s="34">
        <f t="shared" si="0"/>
        <v>81.300813008130078</v>
      </c>
    </row>
    <row r="11" spans="1:14" ht="63">
      <c r="A11" s="172" t="s">
        <v>790</v>
      </c>
      <c r="B11" s="271" t="s">
        <v>791</v>
      </c>
      <c r="C11" s="272" t="s">
        <v>792</v>
      </c>
      <c r="D11" s="34">
        <v>14</v>
      </c>
      <c r="E11" s="273">
        <v>14.4</v>
      </c>
      <c r="F11" s="273">
        <v>13.8</v>
      </c>
      <c r="G11" s="273">
        <v>14.1</v>
      </c>
      <c r="H11" s="273">
        <v>14.5</v>
      </c>
      <c r="I11" s="273">
        <v>11.7</v>
      </c>
      <c r="J11" s="273">
        <v>13.4</v>
      </c>
      <c r="K11" s="34">
        <f t="shared" si="1"/>
        <v>114.52991452991455</v>
      </c>
      <c r="L11" s="34">
        <f t="shared" si="2"/>
        <v>92.413793103448285</v>
      </c>
      <c r="M11" s="34">
        <f t="shared" si="0"/>
        <v>95.714285714285722</v>
      </c>
    </row>
    <row r="12" spans="1:14" ht="47.25" customHeight="1">
      <c r="A12" s="172" t="s">
        <v>793</v>
      </c>
      <c r="B12" s="33" t="s">
        <v>794</v>
      </c>
      <c r="C12" s="172" t="s">
        <v>795</v>
      </c>
      <c r="D12" s="269">
        <v>41.128</v>
      </c>
      <c r="E12" s="270">
        <v>40.454999999999998</v>
      </c>
      <c r="F12" s="270">
        <v>39.44</v>
      </c>
      <c r="G12" s="270">
        <v>39.4</v>
      </c>
      <c r="H12" s="270">
        <v>39</v>
      </c>
      <c r="I12" s="270">
        <v>41.134999999999998</v>
      </c>
      <c r="J12" s="270">
        <v>38.44</v>
      </c>
      <c r="K12" s="34">
        <f t="shared" si="1"/>
        <v>93.448401604473077</v>
      </c>
      <c r="L12" s="34">
        <f t="shared" si="2"/>
        <v>98.564102564102569</v>
      </c>
      <c r="M12" s="34">
        <f t="shared" si="0"/>
        <v>93.464306555144901</v>
      </c>
      <c r="N12" s="149"/>
    </row>
    <row r="13" spans="1:14" ht="31.5">
      <c r="A13" s="172" t="s">
        <v>796</v>
      </c>
      <c r="B13" s="33" t="s">
        <v>797</v>
      </c>
      <c r="C13" s="172" t="s">
        <v>798</v>
      </c>
      <c r="D13" s="34">
        <v>17728</v>
      </c>
      <c r="E13" s="273">
        <v>19057.599999999999</v>
      </c>
      <c r="F13" s="273">
        <v>18493.8</v>
      </c>
      <c r="G13" s="273">
        <v>19375.400000000001</v>
      </c>
      <c r="H13" s="273">
        <v>19688</v>
      </c>
      <c r="I13" s="273">
        <v>18267</v>
      </c>
      <c r="J13" s="273">
        <v>21218.799999999999</v>
      </c>
      <c r="K13" s="34">
        <f t="shared" si="1"/>
        <v>116.15919417528877</v>
      </c>
      <c r="L13" s="34">
        <f t="shared" si="2"/>
        <v>107.7752945956928</v>
      </c>
      <c r="M13" s="34">
        <f t="shared" si="0"/>
        <v>119.69088447653429</v>
      </c>
      <c r="N13" s="149"/>
    </row>
    <row r="14" spans="1:14" ht="94.5">
      <c r="A14" s="172" t="s">
        <v>799</v>
      </c>
      <c r="B14" s="213" t="s">
        <v>800</v>
      </c>
      <c r="C14" s="172" t="s">
        <v>798</v>
      </c>
      <c r="D14" s="34">
        <v>18827</v>
      </c>
      <c r="E14" s="273">
        <v>20300</v>
      </c>
      <c r="F14" s="273">
        <v>22106</v>
      </c>
      <c r="G14" s="273">
        <v>23320</v>
      </c>
      <c r="H14" s="273">
        <v>24072</v>
      </c>
      <c r="I14" s="273">
        <v>27982</v>
      </c>
      <c r="J14" s="273">
        <v>26231</v>
      </c>
      <c r="K14" s="34">
        <f t="shared" si="1"/>
        <v>93.74240583232077</v>
      </c>
      <c r="L14" s="34">
        <f t="shared" si="2"/>
        <v>108.96892655367232</v>
      </c>
      <c r="M14" s="34">
        <f t="shared" si="0"/>
        <v>139.32649917671429</v>
      </c>
    </row>
    <row r="15" spans="1:14" ht="47.25">
      <c r="A15" s="274" t="s">
        <v>801</v>
      </c>
      <c r="B15" s="33" t="s">
        <v>802</v>
      </c>
      <c r="C15" s="172" t="s">
        <v>803</v>
      </c>
      <c r="D15" s="34">
        <v>110.4</v>
      </c>
      <c r="E15" s="273">
        <v>100.8</v>
      </c>
      <c r="F15" s="273">
        <v>101.8</v>
      </c>
      <c r="G15" s="273">
        <v>91.3</v>
      </c>
      <c r="H15" s="273">
        <v>96.4</v>
      </c>
      <c r="I15" s="273">
        <v>103.6</v>
      </c>
      <c r="J15" s="273">
        <v>104.8</v>
      </c>
      <c r="K15" s="34">
        <f t="shared" si="1"/>
        <v>101.15830115830116</v>
      </c>
      <c r="L15" s="34">
        <f t="shared" si="2"/>
        <v>108.71369294605809</v>
      </c>
      <c r="M15" s="35" t="s">
        <v>804</v>
      </c>
    </row>
    <row r="16" spans="1:14" ht="47.25">
      <c r="A16" s="576" t="s">
        <v>805</v>
      </c>
      <c r="B16" s="33" t="s">
        <v>806</v>
      </c>
      <c r="C16" s="172"/>
      <c r="D16" s="275">
        <v>13623</v>
      </c>
      <c r="E16" s="275">
        <v>17524</v>
      </c>
      <c r="F16" s="275">
        <v>17682</v>
      </c>
      <c r="G16" s="275">
        <v>18212</v>
      </c>
      <c r="H16" s="275">
        <v>18758</v>
      </c>
      <c r="I16" s="275">
        <v>17355</v>
      </c>
      <c r="J16" s="275">
        <v>22975</v>
      </c>
      <c r="K16" s="34">
        <f t="shared" si="1"/>
        <v>132.38259867473349</v>
      </c>
      <c r="L16" s="34">
        <f t="shared" si="2"/>
        <v>122.48107474144365</v>
      </c>
      <c r="M16" s="34">
        <f t="shared" ref="M16:M22" si="3">J16/D16*100</f>
        <v>168.64860897012406</v>
      </c>
    </row>
    <row r="17" spans="1:14" ht="21.75" customHeight="1">
      <c r="A17" s="576"/>
      <c r="B17" s="33" t="s">
        <v>807</v>
      </c>
      <c r="C17" s="172" t="s">
        <v>798</v>
      </c>
      <c r="D17" s="275">
        <v>23820</v>
      </c>
      <c r="E17" s="276">
        <v>25696</v>
      </c>
      <c r="F17" s="276">
        <v>26300</v>
      </c>
      <c r="G17" s="276">
        <v>34688</v>
      </c>
      <c r="H17" s="276">
        <v>33167</v>
      </c>
      <c r="I17" s="276">
        <v>43890</v>
      </c>
      <c r="J17" s="276">
        <v>35336</v>
      </c>
      <c r="K17" s="34">
        <f t="shared" si="1"/>
        <v>80.5103668261563</v>
      </c>
      <c r="L17" s="34">
        <f t="shared" si="2"/>
        <v>106.53963276750989</v>
      </c>
      <c r="M17" s="34">
        <f t="shared" si="3"/>
        <v>148.34592779177163</v>
      </c>
    </row>
    <row r="18" spans="1:14" ht="31.5">
      <c r="A18" s="576"/>
      <c r="B18" s="33" t="s">
        <v>808</v>
      </c>
      <c r="C18" s="172" t="s">
        <v>798</v>
      </c>
      <c r="D18" s="275">
        <v>12590</v>
      </c>
      <c r="E18" s="276">
        <v>16269</v>
      </c>
      <c r="F18" s="276">
        <v>14750</v>
      </c>
      <c r="G18" s="276">
        <v>15139</v>
      </c>
      <c r="H18" s="276">
        <v>15573</v>
      </c>
      <c r="I18" s="276">
        <v>25900</v>
      </c>
      <c r="J18" s="276">
        <v>17705</v>
      </c>
      <c r="K18" s="34">
        <f t="shared" si="1"/>
        <v>68.359073359073363</v>
      </c>
      <c r="L18" s="34">
        <f t="shared" si="2"/>
        <v>113.69036152314904</v>
      </c>
      <c r="M18" s="34">
        <f t="shared" si="3"/>
        <v>140.62748212867356</v>
      </c>
    </row>
    <row r="19" spans="1:14" ht="31.5">
      <c r="A19" s="576"/>
      <c r="B19" s="33" t="s">
        <v>809</v>
      </c>
      <c r="C19" s="172" t="s">
        <v>798</v>
      </c>
      <c r="D19" s="277">
        <v>8620</v>
      </c>
      <c r="E19" s="276">
        <v>10218</v>
      </c>
      <c r="F19" s="276">
        <v>10058</v>
      </c>
      <c r="G19" s="276">
        <v>10490</v>
      </c>
      <c r="H19" s="278">
        <v>11378</v>
      </c>
      <c r="I19" s="276">
        <v>18050</v>
      </c>
      <c r="J19" s="278">
        <v>11789</v>
      </c>
      <c r="K19" s="34">
        <f t="shared" si="1"/>
        <v>65.313019390581715</v>
      </c>
      <c r="L19" s="34">
        <f t="shared" si="2"/>
        <v>103.61223413605202</v>
      </c>
      <c r="M19" s="34">
        <f t="shared" si="3"/>
        <v>136.76334106728538</v>
      </c>
    </row>
    <row r="20" spans="1:14" ht="47.25">
      <c r="A20" s="576"/>
      <c r="B20" s="33" t="s">
        <v>810</v>
      </c>
      <c r="C20" s="172" t="s">
        <v>798</v>
      </c>
      <c r="D20" s="275">
        <v>15488</v>
      </c>
      <c r="E20" s="276">
        <v>19187</v>
      </c>
      <c r="F20" s="276">
        <v>22162</v>
      </c>
      <c r="G20" s="276">
        <v>24849</v>
      </c>
      <c r="H20" s="276">
        <v>25408.799999999999</v>
      </c>
      <c r="I20" s="276">
        <v>29550</v>
      </c>
      <c r="J20" s="276">
        <v>26270</v>
      </c>
      <c r="K20" s="34">
        <f t="shared" si="1"/>
        <v>88.900169204737736</v>
      </c>
      <c r="L20" s="34">
        <f t="shared" si="2"/>
        <v>103.38937690878751</v>
      </c>
      <c r="M20" s="34">
        <f t="shared" si="3"/>
        <v>169.61518595041323</v>
      </c>
    </row>
    <row r="21" spans="1:14" ht="31.5">
      <c r="A21" s="576"/>
      <c r="B21" s="33" t="s">
        <v>811</v>
      </c>
      <c r="C21" s="172" t="s">
        <v>798</v>
      </c>
      <c r="D21" s="275">
        <v>21199</v>
      </c>
      <c r="E21" s="276">
        <v>24454</v>
      </c>
      <c r="F21" s="276">
        <v>26925</v>
      </c>
      <c r="G21" s="276">
        <v>27774</v>
      </c>
      <c r="H21" s="276">
        <v>27753.3</v>
      </c>
      <c r="I21" s="276">
        <v>36450</v>
      </c>
      <c r="J21" s="276">
        <v>28298</v>
      </c>
      <c r="K21" s="34">
        <f t="shared" si="1"/>
        <v>77.635116598079563</v>
      </c>
      <c r="L21" s="34">
        <f t="shared" si="2"/>
        <v>101.96264948672771</v>
      </c>
      <c r="M21" s="34">
        <f t="shared" si="3"/>
        <v>133.48742865229494</v>
      </c>
    </row>
    <row r="22" spans="1:14" ht="27.75" customHeight="1">
      <c r="A22" s="576"/>
      <c r="B22" s="33" t="s">
        <v>812</v>
      </c>
      <c r="C22" s="172" t="s">
        <v>798</v>
      </c>
      <c r="D22" s="275">
        <v>11268</v>
      </c>
      <c r="E22" s="276">
        <v>13742</v>
      </c>
      <c r="F22" s="276">
        <v>16707</v>
      </c>
      <c r="G22" s="276">
        <v>17846</v>
      </c>
      <c r="H22" s="276">
        <v>18065</v>
      </c>
      <c r="I22" s="276">
        <v>34081</v>
      </c>
      <c r="J22" s="276">
        <v>20053</v>
      </c>
      <c r="K22" s="34">
        <f t="shared" si="1"/>
        <v>58.839235937912612</v>
      </c>
      <c r="L22" s="34">
        <f t="shared" si="2"/>
        <v>111.00470523110988</v>
      </c>
      <c r="M22" s="34">
        <f t="shared" si="3"/>
        <v>177.96414625488109</v>
      </c>
    </row>
    <row r="23" spans="1:14" ht="94.5">
      <c r="A23" s="172" t="s">
        <v>813</v>
      </c>
      <c r="B23" s="33" t="s">
        <v>814</v>
      </c>
      <c r="C23" s="172" t="s">
        <v>803</v>
      </c>
      <c r="D23" s="279">
        <v>79.400000000000006</v>
      </c>
      <c r="E23" s="280">
        <v>74.7</v>
      </c>
      <c r="F23" s="280">
        <v>75</v>
      </c>
      <c r="G23" s="280">
        <v>76.599999999999994</v>
      </c>
      <c r="H23" s="280">
        <v>74.8</v>
      </c>
      <c r="I23" s="280"/>
      <c r="J23" s="280">
        <v>76.900000000000006</v>
      </c>
      <c r="K23" s="34"/>
      <c r="L23" s="34">
        <f t="shared" si="2"/>
        <v>102.80748663101606</v>
      </c>
      <c r="M23" s="35" t="s">
        <v>804</v>
      </c>
    </row>
    <row r="24" spans="1:14" ht="70.5" customHeight="1">
      <c r="A24" s="172" t="s">
        <v>815</v>
      </c>
      <c r="B24" s="33" t="s">
        <v>816</v>
      </c>
      <c r="C24" s="172" t="s">
        <v>803</v>
      </c>
      <c r="D24" s="34">
        <v>1.1000000000000001</v>
      </c>
      <c r="E24" s="281">
        <v>1.2</v>
      </c>
      <c r="F24" s="273">
        <v>1.4</v>
      </c>
      <c r="G24" s="273">
        <v>1.5</v>
      </c>
      <c r="H24" s="273">
        <v>1.4</v>
      </c>
      <c r="I24" s="280">
        <v>1</v>
      </c>
      <c r="J24" s="273">
        <v>1.2</v>
      </c>
      <c r="K24" s="34">
        <f t="shared" si="1"/>
        <v>120</v>
      </c>
      <c r="L24" s="34">
        <f t="shared" si="2"/>
        <v>85.714285714285722</v>
      </c>
      <c r="M24" s="34">
        <f>J24/D24*100</f>
        <v>109.09090909090908</v>
      </c>
    </row>
    <row r="25" spans="1:14" ht="21.75" customHeight="1">
      <c r="A25" s="581" t="s">
        <v>817</v>
      </c>
      <c r="B25" s="581"/>
      <c r="C25" s="581"/>
      <c r="D25" s="581"/>
      <c r="E25" s="581"/>
      <c r="F25" s="581"/>
      <c r="G25" s="581"/>
      <c r="H25" s="581"/>
      <c r="I25" s="581"/>
      <c r="J25" s="581"/>
      <c r="K25" s="581"/>
      <c r="L25" s="581"/>
      <c r="M25" s="581"/>
    </row>
    <row r="26" spans="1:14" ht="21.75" customHeight="1">
      <c r="A26" s="581" t="s">
        <v>818</v>
      </c>
      <c r="B26" s="581"/>
      <c r="C26" s="581"/>
      <c r="D26" s="581"/>
      <c r="E26" s="581"/>
      <c r="F26" s="585"/>
      <c r="G26" s="585"/>
      <c r="H26" s="585"/>
      <c r="I26" s="585"/>
      <c r="J26" s="581"/>
      <c r="K26" s="581"/>
      <c r="L26" s="581"/>
      <c r="M26" s="581"/>
    </row>
    <row r="27" spans="1:14" ht="47.25">
      <c r="A27" s="172" t="s">
        <v>819</v>
      </c>
      <c r="B27" s="33" t="s">
        <v>820</v>
      </c>
      <c r="C27" s="172" t="s">
        <v>803</v>
      </c>
      <c r="D27" s="34">
        <v>62</v>
      </c>
      <c r="E27" s="280">
        <v>64.599999999999994</v>
      </c>
      <c r="F27" s="282">
        <v>74.900000000000006</v>
      </c>
      <c r="G27" s="36">
        <v>100</v>
      </c>
      <c r="H27" s="36">
        <v>79.900000000000006</v>
      </c>
      <c r="I27" s="36">
        <v>100</v>
      </c>
      <c r="J27" s="36">
        <v>100</v>
      </c>
      <c r="K27" s="34">
        <f t="shared" ref="K27:K37" si="4">J27/I27*100</f>
        <v>100</v>
      </c>
      <c r="L27" s="34">
        <f t="shared" ref="L27:L37" si="5">J27/H27*100</f>
        <v>125.15644555694618</v>
      </c>
      <c r="M27" s="34">
        <f t="shared" ref="M27:M37" si="6">J27/D27*100</f>
        <v>161.29032258064515</v>
      </c>
      <c r="N27" s="149"/>
    </row>
    <row r="28" spans="1:14" ht="47.25">
      <c r="A28" s="172" t="s">
        <v>821</v>
      </c>
      <c r="B28" s="33" t="s">
        <v>822</v>
      </c>
      <c r="C28" s="172" t="s">
        <v>823</v>
      </c>
      <c r="D28" s="275">
        <v>106</v>
      </c>
      <c r="E28" s="283">
        <v>44</v>
      </c>
      <c r="F28" s="282">
        <v>42</v>
      </c>
      <c r="G28" s="36">
        <v>49</v>
      </c>
      <c r="H28" s="36">
        <v>67</v>
      </c>
      <c r="I28" s="36">
        <v>124</v>
      </c>
      <c r="J28" s="36">
        <v>125</v>
      </c>
      <c r="K28" s="34">
        <f t="shared" si="4"/>
        <v>100.80645161290323</v>
      </c>
      <c r="L28" s="34">
        <f t="shared" si="5"/>
        <v>186.56716417910448</v>
      </c>
      <c r="M28" s="34">
        <f t="shared" si="6"/>
        <v>117.9245283018868</v>
      </c>
      <c r="N28" s="149"/>
    </row>
    <row r="29" spans="1:14" ht="63">
      <c r="A29" s="172" t="s">
        <v>824</v>
      </c>
      <c r="B29" s="33" t="s">
        <v>825</v>
      </c>
      <c r="C29" s="172" t="s">
        <v>826</v>
      </c>
      <c r="D29" s="275">
        <v>1586</v>
      </c>
      <c r="E29" s="283">
        <v>1582</v>
      </c>
      <c r="F29" s="282">
        <v>1041</v>
      </c>
      <c r="G29" s="36">
        <v>804</v>
      </c>
      <c r="H29" s="36">
        <v>720</v>
      </c>
      <c r="I29" s="36">
        <v>150</v>
      </c>
      <c r="J29" s="36">
        <v>680</v>
      </c>
      <c r="K29" s="34">
        <f t="shared" si="4"/>
        <v>453.33333333333331</v>
      </c>
      <c r="L29" s="34">
        <f t="shared" si="5"/>
        <v>94.444444444444443</v>
      </c>
      <c r="M29" s="34">
        <f t="shared" si="6"/>
        <v>42.875157629255988</v>
      </c>
      <c r="N29" s="149"/>
    </row>
    <row r="30" spans="1:14" ht="31.5">
      <c r="A30" s="172" t="s">
        <v>827</v>
      </c>
      <c r="B30" s="33" t="s">
        <v>828</v>
      </c>
      <c r="C30" s="172" t="s">
        <v>829</v>
      </c>
      <c r="D30" s="35" t="s">
        <v>830</v>
      </c>
      <c r="E30" s="284" t="s">
        <v>830</v>
      </c>
      <c r="F30" s="285" t="s">
        <v>831</v>
      </c>
      <c r="G30" s="286" t="s">
        <v>832</v>
      </c>
      <c r="H30" s="286">
        <v>0</v>
      </c>
      <c r="I30" s="36">
        <v>0</v>
      </c>
      <c r="J30" s="286">
        <v>0</v>
      </c>
      <c r="K30" s="34"/>
      <c r="L30" s="34"/>
      <c r="M30" s="34"/>
      <c r="N30" s="149"/>
    </row>
    <row r="31" spans="1:14" ht="31.5">
      <c r="A31" s="172" t="s">
        <v>833</v>
      </c>
      <c r="B31" s="33" t="s">
        <v>834</v>
      </c>
      <c r="C31" s="172" t="s">
        <v>829</v>
      </c>
      <c r="D31" s="35" t="s">
        <v>830</v>
      </c>
      <c r="E31" s="284" t="s">
        <v>830</v>
      </c>
      <c r="F31" s="287" t="s">
        <v>831</v>
      </c>
      <c r="G31" s="288" t="s">
        <v>835</v>
      </c>
      <c r="H31" s="288" t="s">
        <v>835</v>
      </c>
      <c r="I31" s="36">
        <v>0</v>
      </c>
      <c r="J31" s="288" t="s">
        <v>835</v>
      </c>
      <c r="K31" s="34"/>
      <c r="L31" s="34"/>
      <c r="M31" s="34"/>
      <c r="N31" s="149"/>
    </row>
    <row r="32" spans="1:14" ht="47.25">
      <c r="A32" s="172" t="s">
        <v>836</v>
      </c>
      <c r="B32" s="33" t="s">
        <v>837</v>
      </c>
      <c r="C32" s="172" t="s">
        <v>829</v>
      </c>
      <c r="D32" s="37" t="s">
        <v>830</v>
      </c>
      <c r="E32" s="289">
        <v>3</v>
      </c>
      <c r="F32" s="282">
        <v>0</v>
      </c>
      <c r="G32" s="36">
        <v>2</v>
      </c>
      <c r="H32" s="36">
        <v>0</v>
      </c>
      <c r="I32" s="36">
        <v>7</v>
      </c>
      <c r="J32" s="36">
        <v>6</v>
      </c>
      <c r="K32" s="34">
        <f t="shared" si="4"/>
        <v>85.714285714285708</v>
      </c>
      <c r="L32" s="34"/>
      <c r="M32" s="34"/>
      <c r="N32" s="149"/>
    </row>
    <row r="33" spans="1:14" ht="31.5">
      <c r="A33" s="172" t="s">
        <v>838</v>
      </c>
      <c r="B33" s="33" t="s">
        <v>839</v>
      </c>
      <c r="C33" s="172" t="s">
        <v>829</v>
      </c>
      <c r="D33" s="35" t="s">
        <v>830</v>
      </c>
      <c r="E33" s="284" t="s">
        <v>830</v>
      </c>
      <c r="F33" s="284" t="s">
        <v>830</v>
      </c>
      <c r="G33" s="284" t="s">
        <v>830</v>
      </c>
      <c r="H33" s="284"/>
      <c r="I33" s="36" t="s">
        <v>830</v>
      </c>
      <c r="J33" s="284">
        <v>0</v>
      </c>
      <c r="K33" s="34"/>
      <c r="L33" s="34"/>
      <c r="M33" s="34"/>
      <c r="N33" s="149"/>
    </row>
    <row r="34" spans="1:14" ht="47.25">
      <c r="A34" s="172" t="s">
        <v>840</v>
      </c>
      <c r="B34" s="33" t="s">
        <v>841</v>
      </c>
      <c r="C34" s="172" t="s">
        <v>829</v>
      </c>
      <c r="D34" s="37" t="s">
        <v>830</v>
      </c>
      <c r="E34" s="289">
        <v>8</v>
      </c>
      <c r="F34" s="282">
        <v>6</v>
      </c>
      <c r="G34" s="36">
        <v>3</v>
      </c>
      <c r="H34" s="286">
        <v>1</v>
      </c>
      <c r="I34" s="36">
        <v>6</v>
      </c>
      <c r="J34" s="286">
        <v>3</v>
      </c>
      <c r="K34" s="34">
        <f t="shared" si="4"/>
        <v>50</v>
      </c>
      <c r="L34" s="34">
        <f t="shared" si="5"/>
        <v>300</v>
      </c>
      <c r="M34" s="34"/>
      <c r="N34" s="149"/>
    </row>
    <row r="35" spans="1:14" ht="47.25">
      <c r="A35" s="172" t="s">
        <v>842</v>
      </c>
      <c r="B35" s="33" t="s">
        <v>843</v>
      </c>
      <c r="C35" s="172" t="s">
        <v>803</v>
      </c>
      <c r="D35" s="34">
        <v>85.5</v>
      </c>
      <c r="E35" s="290">
        <v>84.4</v>
      </c>
      <c r="F35" s="282">
        <v>83.7</v>
      </c>
      <c r="G35" s="36">
        <v>83.7</v>
      </c>
      <c r="H35" s="36">
        <v>85.2</v>
      </c>
      <c r="I35" s="36">
        <v>85.6</v>
      </c>
      <c r="J35" s="36">
        <v>85</v>
      </c>
      <c r="K35" s="34">
        <f t="shared" si="4"/>
        <v>99.299065420560751</v>
      </c>
      <c r="L35" s="34">
        <f t="shared" si="5"/>
        <v>99.765258215962433</v>
      </c>
      <c r="M35" s="34">
        <f t="shared" si="6"/>
        <v>99.415204678362571</v>
      </c>
      <c r="N35" s="149"/>
    </row>
    <row r="36" spans="1:14" ht="31.5">
      <c r="A36" s="172" t="s">
        <v>844</v>
      </c>
      <c r="B36" s="291" t="s">
        <v>845</v>
      </c>
      <c r="C36" s="292" t="s">
        <v>846</v>
      </c>
      <c r="D36" s="293">
        <v>14.8</v>
      </c>
      <c r="E36" s="294">
        <v>15.3</v>
      </c>
      <c r="F36" s="294">
        <v>15.2</v>
      </c>
      <c r="G36" s="280">
        <v>14.9</v>
      </c>
      <c r="H36" s="280">
        <v>15</v>
      </c>
      <c r="I36" s="36">
        <v>15</v>
      </c>
      <c r="J36" s="280">
        <v>15</v>
      </c>
      <c r="K36" s="34">
        <f t="shared" si="4"/>
        <v>100</v>
      </c>
      <c r="L36" s="34">
        <f t="shared" si="5"/>
        <v>100</v>
      </c>
      <c r="M36" s="34">
        <f t="shared" si="6"/>
        <v>101.35135135135134</v>
      </c>
      <c r="N36" s="149"/>
    </row>
    <row r="37" spans="1:14" ht="47.25">
      <c r="A37" s="295" t="s">
        <v>847</v>
      </c>
      <c r="B37" s="213" t="s">
        <v>848</v>
      </c>
      <c r="C37" s="157" t="s">
        <v>803</v>
      </c>
      <c r="D37" s="34">
        <v>33</v>
      </c>
      <c r="E37" s="280">
        <v>34</v>
      </c>
      <c r="F37" s="296">
        <v>34.200000000000003</v>
      </c>
      <c r="G37" s="36">
        <v>45.9</v>
      </c>
      <c r="H37" s="36">
        <v>45.6</v>
      </c>
      <c r="I37" s="36">
        <v>40</v>
      </c>
      <c r="J37" s="36">
        <v>67</v>
      </c>
      <c r="K37" s="34">
        <f t="shared" si="4"/>
        <v>167.5</v>
      </c>
      <c r="L37" s="34">
        <f t="shared" si="5"/>
        <v>146.92982456140351</v>
      </c>
      <c r="M37" s="34">
        <f t="shared" si="6"/>
        <v>203.03030303030303</v>
      </c>
      <c r="N37" s="149"/>
    </row>
    <row r="38" spans="1:14" ht="28.5" customHeight="1">
      <c r="A38" s="581" t="s">
        <v>849</v>
      </c>
      <c r="B38" s="588"/>
      <c r="C38" s="588"/>
      <c r="D38" s="588"/>
      <c r="E38" s="588"/>
      <c r="F38" s="588"/>
      <c r="G38" s="588"/>
      <c r="H38" s="588"/>
      <c r="I38" s="588"/>
      <c r="J38" s="588"/>
      <c r="K38" s="581"/>
      <c r="L38" s="581"/>
      <c r="M38" s="581"/>
    </row>
    <row r="39" spans="1:14">
      <c r="A39" s="576" t="s">
        <v>850</v>
      </c>
      <c r="B39" s="33" t="s">
        <v>851</v>
      </c>
      <c r="C39" s="172"/>
      <c r="D39" s="36"/>
      <c r="E39" s="36"/>
      <c r="F39" s="36"/>
      <c r="G39" s="36"/>
      <c r="H39" s="36"/>
      <c r="I39" s="38"/>
      <c r="J39" s="38"/>
      <c r="K39" s="38"/>
      <c r="L39" s="32"/>
      <c r="M39" s="297"/>
    </row>
    <row r="40" spans="1:14" ht="47.25">
      <c r="A40" s="576"/>
      <c r="B40" s="33" t="s">
        <v>852</v>
      </c>
      <c r="C40" s="172" t="s">
        <v>853</v>
      </c>
      <c r="D40" s="37" t="s">
        <v>830</v>
      </c>
      <c r="E40" s="36">
        <v>2</v>
      </c>
      <c r="F40" s="35" t="s">
        <v>830</v>
      </c>
      <c r="G40" s="35" t="s">
        <v>830</v>
      </c>
      <c r="H40" s="35" t="s">
        <v>830</v>
      </c>
      <c r="I40" s="35" t="s">
        <v>830</v>
      </c>
      <c r="J40" s="35" t="s">
        <v>830</v>
      </c>
      <c r="K40" s="34"/>
      <c r="L40" s="34"/>
      <c r="M40" s="34"/>
    </row>
    <row r="41" spans="1:14">
      <c r="A41" s="576"/>
      <c r="B41" s="33" t="s">
        <v>854</v>
      </c>
      <c r="C41" s="172" t="s">
        <v>853</v>
      </c>
      <c r="D41" s="37" t="s">
        <v>830</v>
      </c>
      <c r="E41" s="37" t="s">
        <v>830</v>
      </c>
      <c r="F41" s="35" t="s">
        <v>830</v>
      </c>
      <c r="G41" s="35" t="s">
        <v>830</v>
      </c>
      <c r="H41" s="35" t="s">
        <v>830</v>
      </c>
      <c r="I41" s="35" t="s">
        <v>830</v>
      </c>
      <c r="J41" s="35" t="s">
        <v>830</v>
      </c>
      <c r="K41" s="34"/>
      <c r="L41" s="34"/>
      <c r="M41" s="34"/>
    </row>
    <row r="42" spans="1:14" ht="47.25">
      <c r="A42" s="172" t="s">
        <v>855</v>
      </c>
      <c r="B42" s="33" t="s">
        <v>856</v>
      </c>
      <c r="C42" s="172" t="s">
        <v>853</v>
      </c>
      <c r="D42" s="37" t="s">
        <v>830</v>
      </c>
      <c r="E42" s="36">
        <v>1</v>
      </c>
      <c r="F42" s="35" t="s">
        <v>830</v>
      </c>
      <c r="G42" s="35" t="s">
        <v>830</v>
      </c>
      <c r="H42" s="35" t="s">
        <v>830</v>
      </c>
      <c r="I42" s="35" t="s">
        <v>830</v>
      </c>
      <c r="J42" s="35" t="s">
        <v>830</v>
      </c>
      <c r="K42" s="34"/>
      <c r="L42" s="34"/>
      <c r="M42" s="34"/>
    </row>
    <row r="43" spans="1:14">
      <c r="A43" s="576" t="s">
        <v>857</v>
      </c>
      <c r="B43" s="33" t="s">
        <v>858</v>
      </c>
      <c r="C43" s="172"/>
      <c r="D43" s="298"/>
      <c r="E43" s="36"/>
      <c r="F43" s="38"/>
      <c r="G43" s="38"/>
      <c r="H43" s="38"/>
      <c r="I43" s="38"/>
      <c r="J43" s="38"/>
      <c r="K43" s="34"/>
      <c r="L43" s="34"/>
      <c r="M43" s="34"/>
    </row>
    <row r="44" spans="1:14" ht="47.25">
      <c r="A44" s="576"/>
      <c r="B44" s="33" t="s">
        <v>859</v>
      </c>
      <c r="C44" s="172" t="s">
        <v>860</v>
      </c>
      <c r="D44" s="34">
        <v>69.599999999999994</v>
      </c>
      <c r="E44" s="299">
        <v>70.3</v>
      </c>
      <c r="F44" s="299">
        <v>58.3</v>
      </c>
      <c r="G44" s="299">
        <v>52.8</v>
      </c>
      <c r="H44" s="299">
        <v>66.8</v>
      </c>
      <c r="I44" s="299">
        <v>68.8</v>
      </c>
      <c r="J44" s="299">
        <v>43.8</v>
      </c>
      <c r="K44" s="34">
        <f t="shared" ref="K44:K48" si="7">J44/I44*100</f>
        <v>63.662790697674424</v>
      </c>
      <c r="L44" s="34">
        <f t="shared" ref="L44:L48" si="8">J44/H44*100</f>
        <v>65.568862275449106</v>
      </c>
      <c r="M44" s="34">
        <f t="shared" ref="M44:M48" si="9">J44/D44*100</f>
        <v>62.931034482758619</v>
      </c>
    </row>
    <row r="45" spans="1:14" ht="63">
      <c r="A45" s="576"/>
      <c r="B45" s="33" t="s">
        <v>861</v>
      </c>
      <c r="C45" s="172" t="s">
        <v>862</v>
      </c>
      <c r="D45" s="34">
        <v>278.89999999999998</v>
      </c>
      <c r="E45" s="299">
        <v>274.3</v>
      </c>
      <c r="F45" s="299">
        <v>299.60000000000002</v>
      </c>
      <c r="G45" s="299">
        <v>292.7</v>
      </c>
      <c r="H45" s="299">
        <v>273.89999999999998</v>
      </c>
      <c r="I45" s="299">
        <v>276</v>
      </c>
      <c r="J45" s="299">
        <v>282.7</v>
      </c>
      <c r="K45" s="34">
        <f t="shared" si="7"/>
        <v>102.42753623188405</v>
      </c>
      <c r="L45" s="34">
        <f t="shared" si="8"/>
        <v>103.21285140562249</v>
      </c>
      <c r="M45" s="34">
        <f t="shared" si="9"/>
        <v>101.36249551810685</v>
      </c>
    </row>
    <row r="46" spans="1:14" ht="47.25">
      <c r="A46" s="576"/>
      <c r="B46" s="33" t="s">
        <v>863</v>
      </c>
      <c r="C46" s="172" t="s">
        <v>864</v>
      </c>
      <c r="D46" s="34">
        <v>16.7</v>
      </c>
      <c r="E46" s="299">
        <v>15</v>
      </c>
      <c r="F46" s="299">
        <v>15</v>
      </c>
      <c r="G46" s="299">
        <v>15.7</v>
      </c>
      <c r="H46" s="299">
        <v>14.3</v>
      </c>
      <c r="I46" s="299">
        <v>17.399999999999999</v>
      </c>
      <c r="J46" s="299">
        <v>16.8</v>
      </c>
      <c r="K46" s="34">
        <f t="shared" si="7"/>
        <v>96.551724137931046</v>
      </c>
      <c r="L46" s="34">
        <f t="shared" si="8"/>
        <v>117.48251748251748</v>
      </c>
      <c r="M46" s="34">
        <f t="shared" si="9"/>
        <v>100.5988023952096</v>
      </c>
    </row>
    <row r="47" spans="1:14" ht="47.25">
      <c r="A47" s="576"/>
      <c r="B47" s="33" t="s">
        <v>865</v>
      </c>
      <c r="C47" s="172" t="s">
        <v>864</v>
      </c>
      <c r="D47" s="34">
        <v>68.599999999999994</v>
      </c>
      <c r="E47" s="299">
        <v>63.3</v>
      </c>
      <c r="F47" s="299">
        <v>66</v>
      </c>
      <c r="G47" s="299">
        <v>56</v>
      </c>
      <c r="H47" s="299">
        <v>55.7</v>
      </c>
      <c r="I47" s="299">
        <v>69.099999999999994</v>
      </c>
      <c r="J47" s="299">
        <v>55.1</v>
      </c>
      <c r="K47" s="34">
        <f t="shared" si="7"/>
        <v>79.739507959479027</v>
      </c>
      <c r="L47" s="34">
        <f t="shared" si="8"/>
        <v>98.922800718132848</v>
      </c>
      <c r="M47" s="34">
        <f t="shared" si="9"/>
        <v>80.320699708454825</v>
      </c>
    </row>
    <row r="48" spans="1:14" ht="31.5">
      <c r="A48" s="172" t="s">
        <v>866</v>
      </c>
      <c r="B48" s="33" t="s">
        <v>867</v>
      </c>
      <c r="C48" s="172" t="s">
        <v>868</v>
      </c>
      <c r="D48" s="34">
        <v>20</v>
      </c>
      <c r="E48" s="299">
        <v>20</v>
      </c>
      <c r="F48" s="299">
        <v>20</v>
      </c>
      <c r="G48" s="299">
        <v>20</v>
      </c>
      <c r="H48" s="299">
        <v>20</v>
      </c>
      <c r="I48" s="299">
        <v>20</v>
      </c>
      <c r="J48" s="299">
        <v>20</v>
      </c>
      <c r="K48" s="34">
        <f t="shared" si="7"/>
        <v>100</v>
      </c>
      <c r="L48" s="34">
        <f t="shared" si="8"/>
        <v>100</v>
      </c>
      <c r="M48" s="34">
        <f t="shared" si="9"/>
        <v>100</v>
      </c>
    </row>
    <row r="49" spans="1:14" ht="32.25" customHeight="1">
      <c r="A49" s="581" t="s">
        <v>869</v>
      </c>
      <c r="B49" s="581"/>
      <c r="C49" s="581"/>
      <c r="D49" s="581"/>
      <c r="E49" s="581"/>
      <c r="F49" s="581"/>
      <c r="G49" s="581"/>
      <c r="H49" s="581"/>
      <c r="I49" s="581"/>
      <c r="J49" s="581"/>
      <c r="K49" s="581"/>
      <c r="L49" s="581"/>
      <c r="M49" s="581"/>
    </row>
    <row r="50" spans="1:14" ht="31.5">
      <c r="A50" s="172" t="s">
        <v>870</v>
      </c>
      <c r="B50" s="33" t="s">
        <v>871</v>
      </c>
      <c r="C50" s="172" t="s">
        <v>853</v>
      </c>
      <c r="D50" s="275">
        <v>84</v>
      </c>
      <c r="E50" s="283">
        <v>84</v>
      </c>
      <c r="F50" s="283">
        <v>84</v>
      </c>
      <c r="G50" s="300">
        <v>84</v>
      </c>
      <c r="H50" s="301">
        <v>84</v>
      </c>
      <c r="I50" s="301">
        <v>84</v>
      </c>
      <c r="J50" s="301">
        <v>82</v>
      </c>
      <c r="K50" s="34">
        <f t="shared" ref="K50:K51" si="10">J50/I50*100</f>
        <v>97.61904761904762</v>
      </c>
      <c r="L50" s="34">
        <f t="shared" ref="L50:L51" si="11">J50/H50*100</f>
        <v>97.61904761904762</v>
      </c>
      <c r="M50" s="34">
        <f>J50/D50*100</f>
        <v>97.61904761904762</v>
      </c>
    </row>
    <row r="51" spans="1:14" ht="47.25">
      <c r="A51" s="172" t="s">
        <v>872</v>
      </c>
      <c r="B51" s="33" t="s">
        <v>873</v>
      </c>
      <c r="C51" s="172" t="s">
        <v>803</v>
      </c>
      <c r="D51" s="34">
        <v>14.7</v>
      </c>
      <c r="E51" s="280">
        <v>14.7</v>
      </c>
      <c r="F51" s="280">
        <v>14.2</v>
      </c>
      <c r="G51" s="302">
        <v>14</v>
      </c>
      <c r="H51" s="303">
        <v>14.7</v>
      </c>
      <c r="I51" s="303">
        <v>14.9</v>
      </c>
      <c r="J51" s="303">
        <v>14.4</v>
      </c>
      <c r="K51" s="34">
        <f t="shared" si="10"/>
        <v>96.644295302013433</v>
      </c>
      <c r="L51" s="34">
        <f t="shared" si="11"/>
        <v>97.959183673469397</v>
      </c>
      <c r="M51" s="34">
        <f>J51/D51*100</f>
        <v>97.959183673469397</v>
      </c>
    </row>
    <row r="52" spans="1:14" ht="27" customHeight="1">
      <c r="A52" s="581" t="s">
        <v>874</v>
      </c>
      <c r="B52" s="581"/>
      <c r="C52" s="581"/>
      <c r="D52" s="581"/>
      <c r="E52" s="581"/>
      <c r="F52" s="581"/>
      <c r="G52" s="581"/>
      <c r="H52" s="581"/>
      <c r="I52" s="581"/>
      <c r="J52" s="581"/>
      <c r="K52" s="581"/>
      <c r="L52" s="581"/>
      <c r="M52" s="581"/>
    </row>
    <row r="53" spans="1:14" ht="47.25">
      <c r="A53" s="576" t="s">
        <v>875</v>
      </c>
      <c r="B53" s="33" t="s">
        <v>876</v>
      </c>
      <c r="C53" s="172"/>
      <c r="D53" s="38"/>
      <c r="E53" s="38"/>
      <c r="F53" s="38"/>
      <c r="G53" s="38"/>
      <c r="H53" s="38"/>
      <c r="I53" s="38"/>
      <c r="J53" s="38"/>
      <c r="K53" s="34"/>
      <c r="L53" s="34"/>
      <c r="M53" s="297"/>
    </row>
    <row r="54" spans="1:14" ht="47.25">
      <c r="A54" s="576"/>
      <c r="B54" s="33" t="s">
        <v>877</v>
      </c>
      <c r="C54" s="172" t="s">
        <v>878</v>
      </c>
      <c r="D54" s="34">
        <v>36.6</v>
      </c>
      <c r="E54" s="280">
        <v>59.1</v>
      </c>
      <c r="F54" s="280">
        <v>37</v>
      </c>
      <c r="G54" s="302">
        <v>37</v>
      </c>
      <c r="H54" s="302">
        <v>37.9</v>
      </c>
      <c r="I54" s="302">
        <v>37.700000000000003</v>
      </c>
      <c r="J54" s="302">
        <v>37.9</v>
      </c>
      <c r="K54" s="34">
        <f t="shared" ref="K54:K57" si="12">J54/I54*100</f>
        <v>100.53050397877983</v>
      </c>
      <c r="L54" s="34">
        <f t="shared" ref="L54:L116" si="13">J54/H54*100</f>
        <v>100</v>
      </c>
      <c r="M54" s="34">
        <f>J54/D54*100</f>
        <v>103.55191256830601</v>
      </c>
      <c r="N54" s="149"/>
    </row>
    <row r="55" spans="1:14" ht="47.25">
      <c r="A55" s="576"/>
      <c r="B55" s="33" t="s">
        <v>879</v>
      </c>
      <c r="C55" s="172" t="s">
        <v>880</v>
      </c>
      <c r="D55" s="34">
        <v>21.2</v>
      </c>
      <c r="E55" s="280">
        <v>36.299999999999997</v>
      </c>
      <c r="F55" s="280">
        <v>34.700000000000003</v>
      </c>
      <c r="G55" s="302">
        <v>34.700000000000003</v>
      </c>
      <c r="H55" s="302">
        <v>34.799999999999997</v>
      </c>
      <c r="I55" s="302">
        <v>23.9</v>
      </c>
      <c r="J55" s="302">
        <v>34.799999999999997</v>
      </c>
      <c r="K55" s="34">
        <f t="shared" si="12"/>
        <v>145.60669456066947</v>
      </c>
      <c r="L55" s="34">
        <f t="shared" si="13"/>
        <v>100</v>
      </c>
      <c r="M55" s="34">
        <f>J55/D55*100</f>
        <v>164.15094339622641</v>
      </c>
      <c r="N55" s="149"/>
    </row>
    <row r="56" spans="1:14" ht="47.25">
      <c r="A56" s="576"/>
      <c r="B56" s="33" t="s">
        <v>881</v>
      </c>
      <c r="C56" s="172" t="s">
        <v>878</v>
      </c>
      <c r="D56" s="34">
        <v>69.5</v>
      </c>
      <c r="E56" s="280">
        <v>37.200000000000003</v>
      </c>
      <c r="F56" s="280">
        <v>77.900000000000006</v>
      </c>
      <c r="G56" s="302">
        <v>84.4</v>
      </c>
      <c r="H56" s="302">
        <v>85.5</v>
      </c>
      <c r="I56" s="302">
        <v>71.2</v>
      </c>
      <c r="J56" s="302">
        <v>85.9</v>
      </c>
      <c r="K56" s="34">
        <f t="shared" si="12"/>
        <v>120.64606741573034</v>
      </c>
      <c r="L56" s="34">
        <f t="shared" si="13"/>
        <v>100.46783625730995</v>
      </c>
      <c r="M56" s="34">
        <f>J56/D56*100</f>
        <v>123.5971223021583</v>
      </c>
      <c r="N56" s="149"/>
    </row>
    <row r="57" spans="1:14" ht="63">
      <c r="A57" s="172" t="s">
        <v>882</v>
      </c>
      <c r="B57" s="33" t="s">
        <v>883</v>
      </c>
      <c r="C57" s="39" t="s">
        <v>803</v>
      </c>
      <c r="D57" s="34">
        <v>32.700000000000003</v>
      </c>
      <c r="E57" s="280">
        <v>36.299999999999997</v>
      </c>
      <c r="F57" s="280">
        <v>40</v>
      </c>
      <c r="G57" s="302">
        <v>41.9</v>
      </c>
      <c r="H57" s="302">
        <v>43.4</v>
      </c>
      <c r="I57" s="302">
        <v>39</v>
      </c>
      <c r="J57" s="302">
        <v>44.1</v>
      </c>
      <c r="K57" s="34">
        <f t="shared" si="12"/>
        <v>113.07692307692308</v>
      </c>
      <c r="L57" s="34">
        <f t="shared" si="13"/>
        <v>101.61290322580645</v>
      </c>
      <c r="M57" s="34">
        <f>J57/D57*100</f>
        <v>134.8623853211009</v>
      </c>
      <c r="N57" s="149"/>
    </row>
    <row r="58" spans="1:14" ht="23.25" customHeight="1">
      <c r="A58" s="581" t="s">
        <v>884</v>
      </c>
      <c r="B58" s="581"/>
      <c r="C58" s="581"/>
      <c r="D58" s="581"/>
      <c r="E58" s="581"/>
      <c r="F58" s="581"/>
      <c r="G58" s="581"/>
      <c r="H58" s="581"/>
      <c r="I58" s="581"/>
      <c r="J58" s="581"/>
      <c r="K58" s="581"/>
      <c r="L58" s="581"/>
      <c r="M58" s="581"/>
    </row>
    <row r="59" spans="1:14" ht="47.25">
      <c r="A59" s="172" t="s">
        <v>885</v>
      </c>
      <c r="B59" s="33" t="s">
        <v>886</v>
      </c>
      <c r="C59" s="172" t="s">
        <v>1145</v>
      </c>
      <c r="D59" s="302">
        <v>2096.8000000000002</v>
      </c>
      <c r="E59" s="302">
        <v>2119.6</v>
      </c>
      <c r="F59" s="302">
        <v>2152.1999999999998</v>
      </c>
      <c r="G59" s="302">
        <v>2173.6999999999998</v>
      </c>
      <c r="H59" s="302">
        <v>2191.5</v>
      </c>
      <c r="I59" s="302">
        <v>2190</v>
      </c>
      <c r="J59" s="302">
        <v>2202.8000000000002</v>
      </c>
      <c r="K59" s="34">
        <f t="shared" ref="K59:K117" si="14">J59/I59*100</f>
        <v>100.58447488584477</v>
      </c>
      <c r="L59" s="34">
        <f t="shared" si="13"/>
        <v>100.5156285649099</v>
      </c>
      <c r="M59" s="34">
        <f t="shared" ref="M59:M67" si="15">J59/D59*100</f>
        <v>105.05532239603205</v>
      </c>
      <c r="N59" s="149"/>
    </row>
    <row r="60" spans="1:14" ht="63">
      <c r="A60" s="172" t="s">
        <v>887</v>
      </c>
      <c r="B60" s="33" t="s">
        <v>888</v>
      </c>
      <c r="C60" s="172" t="s">
        <v>889</v>
      </c>
      <c r="D60" s="304">
        <v>0</v>
      </c>
      <c r="E60" s="304">
        <v>0</v>
      </c>
      <c r="F60" s="304">
        <v>0</v>
      </c>
      <c r="G60" s="304">
        <v>0</v>
      </c>
      <c r="H60" s="304">
        <v>0</v>
      </c>
      <c r="I60" s="304">
        <v>0</v>
      </c>
      <c r="J60" s="304">
        <v>0</v>
      </c>
      <c r="K60" s="34"/>
      <c r="L60" s="34"/>
      <c r="M60" s="34"/>
      <c r="N60" s="149"/>
    </row>
    <row r="61" spans="1:14" ht="110.25">
      <c r="A61" s="172" t="s">
        <v>890</v>
      </c>
      <c r="B61" s="33" t="s">
        <v>891</v>
      </c>
      <c r="C61" s="172" t="s">
        <v>803</v>
      </c>
      <c r="D61" s="304">
        <v>0</v>
      </c>
      <c r="E61" s="304">
        <v>0</v>
      </c>
      <c r="F61" s="304">
        <v>0</v>
      </c>
      <c r="G61" s="304">
        <v>0</v>
      </c>
      <c r="H61" s="304">
        <v>0</v>
      </c>
      <c r="I61" s="304">
        <v>0</v>
      </c>
      <c r="J61" s="304">
        <v>0</v>
      </c>
      <c r="K61" s="34"/>
      <c r="L61" s="34"/>
      <c r="M61" s="34"/>
      <c r="N61" s="149"/>
    </row>
    <row r="62" spans="1:14" ht="31.5">
      <c r="A62" s="172" t="s">
        <v>892</v>
      </c>
      <c r="B62" s="33" t="s">
        <v>893</v>
      </c>
      <c r="C62" s="172" t="s">
        <v>894</v>
      </c>
      <c r="D62" s="305">
        <v>20.99</v>
      </c>
      <c r="E62" s="305">
        <v>21.3</v>
      </c>
      <c r="F62" s="305">
        <v>21.62</v>
      </c>
      <c r="G62" s="305">
        <v>22</v>
      </c>
      <c r="H62" s="305">
        <v>22.29</v>
      </c>
      <c r="I62" s="305">
        <v>22.66</v>
      </c>
      <c r="J62" s="305">
        <v>22.22</v>
      </c>
      <c r="K62" s="34">
        <f t="shared" si="14"/>
        <v>98.058252427184456</v>
      </c>
      <c r="L62" s="34">
        <f t="shared" si="13"/>
        <v>99.685957828622691</v>
      </c>
      <c r="M62" s="34">
        <f t="shared" si="15"/>
        <v>105.85993330157217</v>
      </c>
      <c r="N62" s="149"/>
    </row>
    <row r="63" spans="1:14" ht="63">
      <c r="A63" s="172" t="s">
        <v>895</v>
      </c>
      <c r="B63" s="33" t="s">
        <v>896</v>
      </c>
      <c r="C63" s="172" t="s">
        <v>823</v>
      </c>
      <c r="D63" s="304">
        <v>284</v>
      </c>
      <c r="E63" s="304">
        <v>294</v>
      </c>
      <c r="F63" s="304">
        <v>169</v>
      </c>
      <c r="G63" s="304">
        <v>198</v>
      </c>
      <c r="H63" s="304">
        <v>144</v>
      </c>
      <c r="I63" s="304">
        <v>31</v>
      </c>
      <c r="J63" s="304">
        <v>42</v>
      </c>
      <c r="K63" s="34">
        <f t="shared" si="14"/>
        <v>135.48387096774192</v>
      </c>
      <c r="L63" s="34">
        <f t="shared" si="13"/>
        <v>29.166666666666668</v>
      </c>
      <c r="M63" s="34">
        <f t="shared" si="15"/>
        <v>14.788732394366196</v>
      </c>
      <c r="N63" s="149"/>
    </row>
    <row r="64" spans="1:14" ht="63">
      <c r="A64" s="172" t="s">
        <v>897</v>
      </c>
      <c r="B64" s="33" t="s">
        <v>898</v>
      </c>
      <c r="C64" s="172" t="s">
        <v>889</v>
      </c>
      <c r="D64" s="304">
        <v>31780</v>
      </c>
      <c r="E64" s="304">
        <v>22897</v>
      </c>
      <c r="F64" s="304">
        <v>25513</v>
      </c>
      <c r="G64" s="304">
        <v>21662</v>
      </c>
      <c r="H64" s="304">
        <v>17678</v>
      </c>
      <c r="I64" s="304">
        <v>37300</v>
      </c>
      <c r="J64" s="304">
        <v>11335</v>
      </c>
      <c r="K64" s="34">
        <f t="shared" si="14"/>
        <v>30.388739946380699</v>
      </c>
      <c r="L64" s="34">
        <f t="shared" si="13"/>
        <v>64.119244258400272</v>
      </c>
      <c r="M64" s="34">
        <f t="shared" si="15"/>
        <v>35.667086217747013</v>
      </c>
      <c r="N64" s="149"/>
    </row>
    <row r="65" spans="1:14" ht="110.25">
      <c r="A65" s="172" t="s">
        <v>899</v>
      </c>
      <c r="B65" s="33" t="s">
        <v>900</v>
      </c>
      <c r="C65" s="172" t="s">
        <v>823</v>
      </c>
      <c r="D65" s="304">
        <v>365</v>
      </c>
      <c r="E65" s="304">
        <v>324</v>
      </c>
      <c r="F65" s="304">
        <v>331</v>
      </c>
      <c r="G65" s="304">
        <v>197</v>
      </c>
      <c r="H65" s="306">
        <v>193</v>
      </c>
      <c r="I65" s="594">
        <v>300</v>
      </c>
      <c r="J65" s="37">
        <v>352</v>
      </c>
      <c r="K65" s="34">
        <f t="shared" si="14"/>
        <v>117.33333333333333</v>
      </c>
      <c r="L65" s="34">
        <f t="shared" si="13"/>
        <v>182.38341968911917</v>
      </c>
      <c r="M65" s="34">
        <f t="shared" si="15"/>
        <v>96.438356164383563</v>
      </c>
      <c r="N65" s="149"/>
    </row>
    <row r="66" spans="1:14" ht="108.75" customHeight="1">
      <c r="A66" s="172" t="s">
        <v>901</v>
      </c>
      <c r="B66" s="33" t="s">
        <v>902</v>
      </c>
      <c r="C66" s="172" t="s">
        <v>903</v>
      </c>
      <c r="D66" s="304">
        <v>249.7</v>
      </c>
      <c r="E66" s="304">
        <v>279.89999999999998</v>
      </c>
      <c r="F66" s="304">
        <v>319</v>
      </c>
      <c r="G66" s="304">
        <v>156.4</v>
      </c>
      <c r="H66" s="307">
        <v>209.4</v>
      </c>
      <c r="I66" s="308">
        <v>12573.1</v>
      </c>
      <c r="J66" s="593">
        <v>274.8</v>
      </c>
      <c r="K66" s="34">
        <f t="shared" si="14"/>
        <v>2.1856185029944886</v>
      </c>
      <c r="L66" s="34">
        <f t="shared" si="13"/>
        <v>131.23209169054442</v>
      </c>
      <c r="M66" s="34">
        <f t="shared" si="15"/>
        <v>110.05206247496997</v>
      </c>
      <c r="N66" s="149"/>
    </row>
    <row r="67" spans="1:14" ht="125.25" customHeight="1">
      <c r="A67" s="172" t="s">
        <v>904</v>
      </c>
      <c r="B67" s="33" t="s">
        <v>905</v>
      </c>
      <c r="C67" s="172" t="s">
        <v>823</v>
      </c>
      <c r="D67" s="296">
        <v>45</v>
      </c>
      <c r="E67" s="296">
        <v>45</v>
      </c>
      <c r="F67" s="296">
        <v>43</v>
      </c>
      <c r="G67" s="296">
        <v>21</v>
      </c>
      <c r="H67" s="296">
        <v>25</v>
      </c>
      <c r="I67" s="296">
        <v>30</v>
      </c>
      <c r="J67" s="296">
        <v>9</v>
      </c>
      <c r="K67" s="34">
        <f t="shared" si="14"/>
        <v>30</v>
      </c>
      <c r="L67" s="34">
        <f t="shared" si="13"/>
        <v>36</v>
      </c>
      <c r="M67" s="34">
        <f t="shared" si="15"/>
        <v>20</v>
      </c>
      <c r="N67" s="149"/>
    </row>
    <row r="68" spans="1:14" ht="26.25" customHeight="1">
      <c r="A68" s="582" t="s">
        <v>906</v>
      </c>
      <c r="B68" s="583"/>
      <c r="C68" s="583"/>
      <c r="D68" s="583"/>
      <c r="E68" s="583"/>
      <c r="F68" s="583"/>
      <c r="G68" s="583"/>
      <c r="H68" s="583"/>
      <c r="I68" s="583"/>
      <c r="J68" s="583"/>
      <c r="K68" s="583"/>
      <c r="L68" s="583"/>
      <c r="M68" s="584"/>
    </row>
    <row r="69" spans="1:14" ht="31.5">
      <c r="A69" s="172" t="s">
        <v>907</v>
      </c>
      <c r="B69" s="33" t="s">
        <v>908</v>
      </c>
      <c r="C69" s="172" t="s">
        <v>909</v>
      </c>
      <c r="D69" s="40">
        <v>762.7</v>
      </c>
      <c r="E69" s="40">
        <v>763.9</v>
      </c>
      <c r="F69" s="40">
        <v>764.4</v>
      </c>
      <c r="G69" s="35">
        <v>764.4</v>
      </c>
      <c r="H69" s="35">
        <v>763.73</v>
      </c>
      <c r="I69" s="35">
        <v>767.9</v>
      </c>
      <c r="J69" s="35">
        <v>760</v>
      </c>
      <c r="K69" s="34">
        <f t="shared" si="14"/>
        <v>98.971220210964972</v>
      </c>
      <c r="L69" s="34">
        <f t="shared" si="13"/>
        <v>99.511607505270177</v>
      </c>
      <c r="M69" s="34">
        <f t="shared" ref="M69:M93" si="16">J69/D69*100</f>
        <v>99.64599449324767</v>
      </c>
    </row>
    <row r="70" spans="1:14" ht="47.25">
      <c r="A70" s="172" t="s">
        <v>910</v>
      </c>
      <c r="B70" s="33" t="s">
        <v>911</v>
      </c>
      <c r="C70" s="172" t="s">
        <v>909</v>
      </c>
      <c r="D70" s="40">
        <v>11.6</v>
      </c>
      <c r="E70" s="40">
        <v>9.5</v>
      </c>
      <c r="F70" s="40">
        <v>10.4</v>
      </c>
      <c r="G70" s="35">
        <v>4.67</v>
      </c>
      <c r="H70" s="35">
        <v>8.7010000000000005</v>
      </c>
      <c r="I70" s="35">
        <v>7.3</v>
      </c>
      <c r="J70" s="35">
        <v>30.696000000000002</v>
      </c>
      <c r="K70" s="34">
        <f t="shared" si="14"/>
        <v>420.49315068493155</v>
      </c>
      <c r="L70" s="34">
        <f t="shared" si="13"/>
        <v>352.78703597287671</v>
      </c>
      <c r="M70" s="34">
        <f t="shared" si="16"/>
        <v>264.62068965517244</v>
      </c>
    </row>
    <row r="71" spans="1:14" ht="31.5">
      <c r="A71" s="172" t="s">
        <v>912</v>
      </c>
      <c r="B71" s="33" t="s">
        <v>913</v>
      </c>
      <c r="C71" s="172" t="s">
        <v>909</v>
      </c>
      <c r="D71" s="40">
        <v>1.2</v>
      </c>
      <c r="E71" s="40">
        <v>0.9</v>
      </c>
      <c r="F71" s="40">
        <v>1</v>
      </c>
      <c r="G71" s="35">
        <v>0</v>
      </c>
      <c r="H71" s="35">
        <v>0.6</v>
      </c>
      <c r="I71" s="35">
        <v>1.1000000000000001</v>
      </c>
      <c r="J71" s="35">
        <v>0</v>
      </c>
      <c r="K71" s="34">
        <f t="shared" si="14"/>
        <v>0</v>
      </c>
      <c r="L71" s="34">
        <f t="shared" si="13"/>
        <v>0</v>
      </c>
      <c r="M71" s="34">
        <f t="shared" si="16"/>
        <v>0</v>
      </c>
    </row>
    <row r="72" spans="1:14" ht="31.5">
      <c r="A72" s="172" t="s">
        <v>914</v>
      </c>
      <c r="B72" s="33" t="s">
        <v>915</v>
      </c>
      <c r="C72" s="172" t="s">
        <v>803</v>
      </c>
      <c r="D72" s="40">
        <v>65</v>
      </c>
      <c r="E72" s="40">
        <v>65</v>
      </c>
      <c r="F72" s="40">
        <v>64</v>
      </c>
      <c r="G72" s="35">
        <v>63</v>
      </c>
      <c r="H72" s="35">
        <v>59</v>
      </c>
      <c r="I72" s="35">
        <v>62</v>
      </c>
      <c r="J72" s="35">
        <v>60.5</v>
      </c>
      <c r="K72" s="34">
        <f t="shared" si="14"/>
        <v>97.58064516129032</v>
      </c>
      <c r="L72" s="34">
        <f t="shared" si="13"/>
        <v>102.54237288135593</v>
      </c>
      <c r="M72" s="34">
        <f t="shared" si="16"/>
        <v>93.07692307692308</v>
      </c>
    </row>
    <row r="73" spans="1:14" ht="31.5">
      <c r="A73" s="172" t="s">
        <v>916</v>
      </c>
      <c r="B73" s="33" t="s">
        <v>917</v>
      </c>
      <c r="C73" s="172" t="s">
        <v>909</v>
      </c>
      <c r="D73" s="40">
        <v>168.5</v>
      </c>
      <c r="E73" s="40">
        <v>168.5</v>
      </c>
      <c r="F73" s="40">
        <v>168.5</v>
      </c>
      <c r="G73" s="35">
        <v>168.5</v>
      </c>
      <c r="H73" s="35">
        <v>169.68</v>
      </c>
      <c r="I73" s="35">
        <v>169.3</v>
      </c>
      <c r="J73" s="35">
        <v>169.3</v>
      </c>
      <c r="K73" s="34">
        <f t="shared" si="14"/>
        <v>100</v>
      </c>
      <c r="L73" s="34">
        <f t="shared" si="13"/>
        <v>99.776049033474777</v>
      </c>
      <c r="M73" s="34">
        <f t="shared" si="16"/>
        <v>100.47477744807122</v>
      </c>
    </row>
    <row r="74" spans="1:14" ht="31.5">
      <c r="A74" s="172" t="s">
        <v>918</v>
      </c>
      <c r="B74" s="33" t="s">
        <v>919</v>
      </c>
      <c r="C74" s="172" t="s">
        <v>803</v>
      </c>
      <c r="D74" s="40">
        <v>60</v>
      </c>
      <c r="E74" s="40">
        <v>60</v>
      </c>
      <c r="F74" s="40">
        <v>60</v>
      </c>
      <c r="G74" s="35">
        <v>59</v>
      </c>
      <c r="H74" s="35">
        <v>59</v>
      </c>
      <c r="I74" s="35">
        <v>58</v>
      </c>
      <c r="J74" s="35">
        <v>57</v>
      </c>
      <c r="K74" s="34">
        <f t="shared" si="14"/>
        <v>98.275862068965509</v>
      </c>
      <c r="L74" s="34">
        <f t="shared" si="13"/>
        <v>96.610169491525426</v>
      </c>
      <c r="M74" s="34">
        <f t="shared" si="16"/>
        <v>95</v>
      </c>
    </row>
    <row r="75" spans="1:14" ht="31.5">
      <c r="A75" s="172" t="s">
        <v>920</v>
      </c>
      <c r="B75" s="33" t="s">
        <v>921</v>
      </c>
      <c r="C75" s="172" t="s">
        <v>909</v>
      </c>
      <c r="D75" s="40">
        <v>0.2</v>
      </c>
      <c r="E75" s="40">
        <v>0.35</v>
      </c>
      <c r="F75" s="40">
        <v>0.3</v>
      </c>
      <c r="G75" s="35">
        <v>0</v>
      </c>
      <c r="H75" s="35">
        <v>0.17</v>
      </c>
      <c r="I75" s="35">
        <v>0.24</v>
      </c>
      <c r="J75" s="35">
        <v>0.2</v>
      </c>
      <c r="K75" s="35">
        <f t="shared" si="14"/>
        <v>83.333333333333343</v>
      </c>
      <c r="L75" s="34">
        <f t="shared" si="13"/>
        <v>117.64705882352942</v>
      </c>
      <c r="M75" s="34">
        <f t="shared" si="16"/>
        <v>100</v>
      </c>
    </row>
    <row r="76" spans="1:14" ht="47.25">
      <c r="A76" s="172" t="s">
        <v>922</v>
      </c>
      <c r="B76" s="33" t="s">
        <v>923</v>
      </c>
      <c r="C76" s="172" t="s">
        <v>909</v>
      </c>
      <c r="D76" s="40">
        <v>0</v>
      </c>
      <c r="E76" s="40">
        <v>0</v>
      </c>
      <c r="F76" s="40">
        <v>0</v>
      </c>
      <c r="G76" s="35">
        <v>0</v>
      </c>
      <c r="H76" s="35">
        <v>0</v>
      </c>
      <c r="I76" s="35">
        <v>0</v>
      </c>
      <c r="J76" s="35">
        <v>0</v>
      </c>
      <c r="K76" s="35"/>
      <c r="L76" s="34"/>
      <c r="M76" s="34"/>
    </row>
    <row r="77" spans="1:14" ht="31.5">
      <c r="A77" s="576" t="s">
        <v>924</v>
      </c>
      <c r="B77" s="33" t="s">
        <v>925</v>
      </c>
      <c r="C77" s="172" t="s">
        <v>909</v>
      </c>
      <c r="D77" s="40">
        <v>86.5</v>
      </c>
      <c r="E77" s="40">
        <v>86.5</v>
      </c>
      <c r="F77" s="40">
        <v>86.5</v>
      </c>
      <c r="G77" s="35">
        <v>86.5</v>
      </c>
      <c r="H77" s="35">
        <v>86.5</v>
      </c>
      <c r="I77" s="35">
        <v>86.5</v>
      </c>
      <c r="J77" s="35">
        <v>86.5</v>
      </c>
      <c r="K77" s="35">
        <f t="shared" si="14"/>
        <v>100</v>
      </c>
      <c r="L77" s="34">
        <f t="shared" si="13"/>
        <v>100</v>
      </c>
      <c r="M77" s="34">
        <f t="shared" si="16"/>
        <v>100</v>
      </c>
      <c r="N77" s="45"/>
    </row>
    <row r="78" spans="1:14" ht="31.5">
      <c r="A78" s="576"/>
      <c r="B78" s="33" t="s">
        <v>926</v>
      </c>
      <c r="C78" s="172" t="s">
        <v>909</v>
      </c>
      <c r="D78" s="40">
        <v>21</v>
      </c>
      <c r="E78" s="40">
        <v>20.399999999999999</v>
      </c>
      <c r="F78" s="40">
        <v>19.8</v>
      </c>
      <c r="G78" s="35">
        <v>19.399999999999999</v>
      </c>
      <c r="H78" s="35">
        <v>18.5</v>
      </c>
      <c r="I78" s="35">
        <v>18</v>
      </c>
      <c r="J78" s="35">
        <v>17</v>
      </c>
      <c r="K78" s="35">
        <f t="shared" si="14"/>
        <v>94.444444444444443</v>
      </c>
      <c r="L78" s="34">
        <f t="shared" si="13"/>
        <v>91.891891891891902</v>
      </c>
      <c r="M78" s="34">
        <f t="shared" si="16"/>
        <v>80.952380952380949</v>
      </c>
    </row>
    <row r="79" spans="1:14" ht="31.5">
      <c r="A79" s="172" t="s">
        <v>927</v>
      </c>
      <c r="B79" s="33" t="s">
        <v>928</v>
      </c>
      <c r="C79" s="172" t="s">
        <v>909</v>
      </c>
      <c r="D79" s="40">
        <v>0.43</v>
      </c>
      <c r="E79" s="40">
        <v>0.4</v>
      </c>
      <c r="F79" s="40">
        <v>0.7</v>
      </c>
      <c r="G79" s="35">
        <v>0.45</v>
      </c>
      <c r="H79" s="35">
        <v>1.52</v>
      </c>
      <c r="I79" s="35">
        <v>2</v>
      </c>
      <c r="J79" s="35">
        <v>2.5</v>
      </c>
      <c r="K79" s="35">
        <f t="shared" si="14"/>
        <v>125</v>
      </c>
      <c r="L79" s="34">
        <f t="shared" si="13"/>
        <v>164.4736842105263</v>
      </c>
      <c r="M79" s="34">
        <f t="shared" si="16"/>
        <v>581.39534883720921</v>
      </c>
    </row>
    <row r="80" spans="1:14" ht="31.5">
      <c r="A80" s="172" t="s">
        <v>929</v>
      </c>
      <c r="B80" s="33" t="s">
        <v>930</v>
      </c>
      <c r="C80" s="172" t="s">
        <v>909</v>
      </c>
      <c r="D80" s="40">
        <v>0</v>
      </c>
      <c r="E80" s="40">
        <v>0</v>
      </c>
      <c r="F80" s="40">
        <v>0</v>
      </c>
      <c r="G80" s="35">
        <v>0</v>
      </c>
      <c r="H80" s="35">
        <v>0</v>
      </c>
      <c r="I80" s="35">
        <v>0</v>
      </c>
      <c r="J80" s="35">
        <v>0</v>
      </c>
      <c r="K80" s="34"/>
      <c r="L80" s="34"/>
      <c r="M80" s="34"/>
    </row>
    <row r="81" spans="1:15" ht="78.75">
      <c r="A81" s="172" t="s">
        <v>931</v>
      </c>
      <c r="B81" s="33" t="s">
        <v>932</v>
      </c>
      <c r="C81" s="172" t="s">
        <v>803</v>
      </c>
      <c r="D81" s="40">
        <v>73</v>
      </c>
      <c r="E81" s="40">
        <v>74</v>
      </c>
      <c r="F81" s="40">
        <v>77.8</v>
      </c>
      <c r="G81" s="35">
        <v>78.5</v>
      </c>
      <c r="H81" s="35">
        <v>77</v>
      </c>
      <c r="I81" s="35">
        <v>76</v>
      </c>
      <c r="J81" s="35">
        <v>78.900000000000006</v>
      </c>
      <c r="K81" s="34">
        <f t="shared" si="14"/>
        <v>103.81578947368422</v>
      </c>
      <c r="L81" s="34">
        <f t="shared" si="13"/>
        <v>102.46753246753248</v>
      </c>
      <c r="M81" s="34">
        <f t="shared" si="16"/>
        <v>108.08219178082193</v>
      </c>
      <c r="N81" s="45"/>
    </row>
    <row r="82" spans="1:15" ht="63">
      <c r="A82" s="172" t="s">
        <v>933</v>
      </c>
      <c r="B82" s="33" t="s">
        <v>934</v>
      </c>
      <c r="C82" s="172" t="s">
        <v>909</v>
      </c>
      <c r="D82" s="40">
        <v>505</v>
      </c>
      <c r="E82" s="40">
        <v>520</v>
      </c>
      <c r="F82" s="40">
        <v>524.5</v>
      </c>
      <c r="G82" s="35">
        <v>533</v>
      </c>
      <c r="H82" s="35">
        <v>552</v>
      </c>
      <c r="I82" s="35">
        <v>580</v>
      </c>
      <c r="J82" s="35">
        <v>582.1</v>
      </c>
      <c r="K82" s="34">
        <f t="shared" si="14"/>
        <v>100.36206896551725</v>
      </c>
      <c r="L82" s="34">
        <f t="shared" si="13"/>
        <v>105.45289855072464</v>
      </c>
      <c r="M82" s="34">
        <f t="shared" si="16"/>
        <v>115.26732673267328</v>
      </c>
      <c r="N82" s="149"/>
    </row>
    <row r="83" spans="1:15" ht="47.25">
      <c r="A83" s="576" t="s">
        <v>935</v>
      </c>
      <c r="B83" s="33" t="s">
        <v>936</v>
      </c>
      <c r="C83" s="172" t="s">
        <v>909</v>
      </c>
      <c r="D83" s="220">
        <v>718.27099999999996</v>
      </c>
      <c r="E83" s="220">
        <v>718.27099999999996</v>
      </c>
      <c r="F83" s="220">
        <v>718.27099999999996</v>
      </c>
      <c r="G83" s="309">
        <v>718.27099999999996</v>
      </c>
      <c r="H83" s="309">
        <v>798.04499999999996</v>
      </c>
      <c r="I83" s="309">
        <v>718.27099999999996</v>
      </c>
      <c r="J83" s="309">
        <v>718.27099999999996</v>
      </c>
      <c r="K83" s="34">
        <f t="shared" si="14"/>
        <v>100</v>
      </c>
      <c r="L83" s="34">
        <f t="shared" si="13"/>
        <v>90.003821839620571</v>
      </c>
      <c r="M83" s="34">
        <f t="shared" si="16"/>
        <v>100</v>
      </c>
    </row>
    <row r="84" spans="1:15" ht="31.5">
      <c r="A84" s="576"/>
      <c r="B84" s="33" t="s">
        <v>937</v>
      </c>
      <c r="C84" s="172" t="s">
        <v>909</v>
      </c>
      <c r="D84" s="220">
        <v>406.4</v>
      </c>
      <c r="E84" s="220">
        <v>406.5</v>
      </c>
      <c r="F84" s="220">
        <v>407.6</v>
      </c>
      <c r="G84" s="220">
        <v>407.6</v>
      </c>
      <c r="H84" s="309">
        <v>442.5</v>
      </c>
      <c r="I84" s="309">
        <v>445</v>
      </c>
      <c r="J84" s="220">
        <v>443.4</v>
      </c>
      <c r="K84" s="34">
        <f t="shared" si="14"/>
        <v>99.640449438202239</v>
      </c>
      <c r="L84" s="34">
        <f t="shared" si="13"/>
        <v>100.20338983050847</v>
      </c>
      <c r="M84" s="34">
        <f t="shared" si="16"/>
        <v>109.10433070866141</v>
      </c>
    </row>
    <row r="85" spans="1:15" ht="63">
      <c r="A85" s="576" t="s">
        <v>938</v>
      </c>
      <c r="B85" s="33" t="s">
        <v>939</v>
      </c>
      <c r="C85" s="172" t="s">
        <v>909</v>
      </c>
      <c r="D85" s="220">
        <v>990.24599999999998</v>
      </c>
      <c r="E85" s="220">
        <v>990.24599999999998</v>
      </c>
      <c r="F85" s="220">
        <v>990.24599999999998</v>
      </c>
      <c r="G85" s="220">
        <v>990.24599999999998</v>
      </c>
      <c r="H85" s="220">
        <v>1071.1199999999999</v>
      </c>
      <c r="I85" s="220">
        <v>990.24599999999998</v>
      </c>
      <c r="J85" s="220">
        <v>1071.1199999999999</v>
      </c>
      <c r="K85" s="34">
        <f t="shared" si="14"/>
        <v>108.16706151804702</v>
      </c>
      <c r="L85" s="34">
        <f t="shared" si="13"/>
        <v>100</v>
      </c>
      <c r="M85" s="34">
        <f t="shared" si="16"/>
        <v>108.16706151804702</v>
      </c>
    </row>
    <row r="86" spans="1:15">
      <c r="A86" s="576"/>
      <c r="B86" s="33" t="s">
        <v>940</v>
      </c>
      <c r="C86" s="172" t="s">
        <v>909</v>
      </c>
      <c r="D86" s="220">
        <v>33.875</v>
      </c>
      <c r="E86" s="220">
        <v>33.875</v>
      </c>
      <c r="F86" s="220">
        <v>33.875</v>
      </c>
      <c r="G86" s="220">
        <v>33.875</v>
      </c>
      <c r="H86" s="220">
        <v>33.869999999999997</v>
      </c>
      <c r="I86" s="220">
        <v>33.875</v>
      </c>
      <c r="J86" s="220">
        <v>33.869999999999997</v>
      </c>
      <c r="K86" s="34">
        <f t="shared" si="14"/>
        <v>99.985239852398522</v>
      </c>
      <c r="L86" s="34">
        <f t="shared" si="13"/>
        <v>100</v>
      </c>
      <c r="M86" s="34">
        <f t="shared" si="16"/>
        <v>99.985239852398522</v>
      </c>
    </row>
    <row r="87" spans="1:15">
      <c r="A87" s="576"/>
      <c r="B87" s="33" t="s">
        <v>941</v>
      </c>
      <c r="C87" s="172" t="s">
        <v>909</v>
      </c>
      <c r="D87" s="35">
        <v>238.1</v>
      </c>
      <c r="E87" s="35">
        <v>238.1</v>
      </c>
      <c r="F87" s="35">
        <v>238.1</v>
      </c>
      <c r="G87" s="35">
        <v>238.1</v>
      </c>
      <c r="H87" s="35">
        <v>239.2</v>
      </c>
      <c r="I87" s="35">
        <v>238.1</v>
      </c>
      <c r="J87" s="35">
        <v>239.2</v>
      </c>
      <c r="K87" s="34">
        <f t="shared" si="14"/>
        <v>100.4619907601848</v>
      </c>
      <c r="L87" s="34">
        <f t="shared" si="13"/>
        <v>100</v>
      </c>
      <c r="M87" s="34">
        <f t="shared" si="16"/>
        <v>100.4619907601848</v>
      </c>
    </row>
    <row r="88" spans="1:15">
      <c r="A88" s="576"/>
      <c r="B88" s="33" t="s">
        <v>942</v>
      </c>
      <c r="C88" s="172" t="s">
        <v>909</v>
      </c>
      <c r="D88" s="309">
        <v>718.27099999999996</v>
      </c>
      <c r="E88" s="309">
        <v>718.27099999999996</v>
      </c>
      <c r="F88" s="309">
        <v>718.27099999999996</v>
      </c>
      <c r="G88" s="309">
        <v>718.27099999999996</v>
      </c>
      <c r="H88" s="309">
        <v>798.04499999999996</v>
      </c>
      <c r="I88" s="309">
        <v>718.27099999999996</v>
      </c>
      <c r="J88" s="309">
        <v>798.04499999999996</v>
      </c>
      <c r="K88" s="34">
        <f t="shared" si="14"/>
        <v>111.10639299094632</v>
      </c>
      <c r="L88" s="34">
        <f t="shared" si="13"/>
        <v>100</v>
      </c>
      <c r="M88" s="34">
        <f t="shared" si="16"/>
        <v>111.10639299094632</v>
      </c>
    </row>
    <row r="89" spans="1:15" ht="157.5">
      <c r="A89" s="172" t="s">
        <v>943</v>
      </c>
      <c r="B89" s="33" t="s">
        <v>944</v>
      </c>
      <c r="C89" s="172" t="s">
        <v>803</v>
      </c>
      <c r="D89" s="35">
        <v>61.5</v>
      </c>
      <c r="E89" s="35">
        <v>61.1</v>
      </c>
      <c r="F89" s="35">
        <v>59.1</v>
      </c>
      <c r="G89" s="35">
        <v>58.5</v>
      </c>
      <c r="H89" s="35">
        <v>58.2</v>
      </c>
      <c r="I89" s="35">
        <v>59.6</v>
      </c>
      <c r="J89" s="35">
        <v>57.9</v>
      </c>
      <c r="K89" s="34">
        <f t="shared" si="14"/>
        <v>97.147651006711399</v>
      </c>
      <c r="L89" s="34">
        <f t="shared" si="13"/>
        <v>99.484536082474222</v>
      </c>
      <c r="M89" s="34">
        <f t="shared" si="16"/>
        <v>94.146341463414629</v>
      </c>
    </row>
    <row r="90" spans="1:15" ht="47.25">
      <c r="A90" s="172" t="s">
        <v>945</v>
      </c>
      <c r="B90" s="33" t="s">
        <v>946</v>
      </c>
      <c r="C90" s="172" t="s">
        <v>909</v>
      </c>
      <c r="D90" s="310">
        <v>28.71</v>
      </c>
      <c r="E90" s="310">
        <v>29.8</v>
      </c>
      <c r="F90" s="310">
        <v>34.299999999999997</v>
      </c>
      <c r="G90" s="310">
        <v>19.04</v>
      </c>
      <c r="H90" s="310">
        <v>25.5</v>
      </c>
      <c r="I90" s="310">
        <v>34.6</v>
      </c>
      <c r="J90" s="310">
        <v>61.8</v>
      </c>
      <c r="K90" s="34">
        <f t="shared" si="14"/>
        <v>178.61271676300575</v>
      </c>
      <c r="L90" s="34">
        <f t="shared" si="13"/>
        <v>242.35294117647058</v>
      </c>
      <c r="M90" s="34">
        <f t="shared" si="16"/>
        <v>215.25600835945662</v>
      </c>
    </row>
    <row r="91" spans="1:15" ht="220.5">
      <c r="A91" s="172" t="s">
        <v>947</v>
      </c>
      <c r="B91" s="33" t="s">
        <v>948</v>
      </c>
      <c r="C91" s="172" t="s">
        <v>803</v>
      </c>
      <c r="D91" s="41">
        <v>0.53</v>
      </c>
      <c r="E91" s="41">
        <v>0.53</v>
      </c>
      <c r="F91" s="41">
        <v>0.53</v>
      </c>
      <c r="G91" s="41">
        <v>0</v>
      </c>
      <c r="H91" s="41">
        <v>0</v>
      </c>
      <c r="I91" s="41">
        <v>0.53</v>
      </c>
      <c r="J91" s="41">
        <v>0</v>
      </c>
      <c r="K91" s="34">
        <f t="shared" si="14"/>
        <v>0</v>
      </c>
      <c r="L91" s="34"/>
      <c r="M91" s="34">
        <f t="shared" si="16"/>
        <v>0</v>
      </c>
      <c r="N91" s="149"/>
      <c r="O91" s="149"/>
    </row>
    <row r="92" spans="1:15" ht="47.25">
      <c r="A92" s="172" t="s">
        <v>949</v>
      </c>
      <c r="B92" s="33" t="s">
        <v>950</v>
      </c>
      <c r="C92" s="172" t="s">
        <v>951</v>
      </c>
      <c r="D92" s="41">
        <v>442</v>
      </c>
      <c r="E92" s="41">
        <v>452</v>
      </c>
      <c r="F92" s="41">
        <v>452.7</v>
      </c>
      <c r="G92" s="41">
        <v>468</v>
      </c>
      <c r="H92" s="41">
        <v>522.5</v>
      </c>
      <c r="I92" s="41">
        <v>542</v>
      </c>
      <c r="J92" s="41">
        <v>525</v>
      </c>
      <c r="K92" s="34">
        <f t="shared" si="14"/>
        <v>96.863468634686342</v>
      </c>
      <c r="L92" s="34">
        <f t="shared" si="13"/>
        <v>100.47846889952152</v>
      </c>
      <c r="M92" s="34">
        <f t="shared" si="16"/>
        <v>118.77828054298642</v>
      </c>
      <c r="N92" s="149"/>
    </row>
    <row r="93" spans="1:15" ht="63">
      <c r="A93" s="172" t="s">
        <v>952</v>
      </c>
      <c r="B93" s="33" t="s">
        <v>953</v>
      </c>
      <c r="C93" s="172" t="s">
        <v>954</v>
      </c>
      <c r="D93" s="41">
        <v>31.3</v>
      </c>
      <c r="E93" s="41">
        <v>35.5</v>
      </c>
      <c r="F93" s="41">
        <v>35.5</v>
      </c>
      <c r="G93" s="41">
        <v>38.92</v>
      </c>
      <c r="H93" s="41">
        <v>35.14</v>
      </c>
      <c r="I93" s="41">
        <v>40</v>
      </c>
      <c r="J93" s="41">
        <v>32.22</v>
      </c>
      <c r="K93" s="34">
        <f t="shared" si="14"/>
        <v>80.55</v>
      </c>
      <c r="L93" s="34">
        <f t="shared" si="13"/>
        <v>91.690381331815587</v>
      </c>
      <c r="M93" s="34">
        <f t="shared" si="16"/>
        <v>102.93929712460064</v>
      </c>
      <c r="N93" s="149"/>
    </row>
    <row r="94" spans="1:15" ht="27" customHeight="1">
      <c r="A94" s="581" t="s">
        <v>955</v>
      </c>
      <c r="B94" s="581"/>
      <c r="C94" s="581"/>
      <c r="D94" s="581"/>
      <c r="E94" s="581"/>
      <c r="F94" s="581"/>
      <c r="G94" s="581"/>
      <c r="H94" s="581"/>
      <c r="I94" s="581"/>
      <c r="J94" s="581"/>
      <c r="K94" s="581"/>
      <c r="L94" s="581"/>
      <c r="M94" s="581"/>
    </row>
    <row r="95" spans="1:15" ht="47.25">
      <c r="A95" s="172" t="s">
        <v>956</v>
      </c>
      <c r="B95" s="38" t="s">
        <v>957</v>
      </c>
      <c r="C95" s="172" t="s">
        <v>909</v>
      </c>
      <c r="D95" s="41">
        <v>6.5</v>
      </c>
      <c r="E95" s="41">
        <v>10.199999999999999</v>
      </c>
      <c r="F95" s="41">
        <v>8</v>
      </c>
      <c r="G95" s="41">
        <v>4.5</v>
      </c>
      <c r="H95" s="41">
        <v>2</v>
      </c>
      <c r="I95" s="41">
        <v>10</v>
      </c>
      <c r="J95" s="41">
        <v>4.3</v>
      </c>
      <c r="K95" s="34">
        <f t="shared" si="14"/>
        <v>43</v>
      </c>
      <c r="L95" s="34">
        <f t="shared" si="13"/>
        <v>215</v>
      </c>
      <c r="M95" s="34">
        <f t="shared" ref="M95:M100" si="17">J95/D95*100</f>
        <v>66.153846153846146</v>
      </c>
      <c r="N95" s="149"/>
      <c r="O95" s="149"/>
    </row>
    <row r="96" spans="1:15" ht="31.5">
      <c r="A96" s="172" t="s">
        <v>958</v>
      </c>
      <c r="B96" s="38" t="s">
        <v>959</v>
      </c>
      <c r="C96" s="172" t="s">
        <v>960</v>
      </c>
      <c r="D96" s="41">
        <v>1275</v>
      </c>
      <c r="E96" s="41">
        <v>2659</v>
      </c>
      <c r="F96" s="41">
        <v>2800</v>
      </c>
      <c r="G96" s="41">
        <v>1900</v>
      </c>
      <c r="H96" s="41">
        <v>1655</v>
      </c>
      <c r="I96" s="41">
        <v>2700</v>
      </c>
      <c r="J96" s="41">
        <v>2650</v>
      </c>
      <c r="K96" s="34">
        <f t="shared" si="14"/>
        <v>98.148148148148152</v>
      </c>
      <c r="L96" s="34">
        <f t="shared" si="13"/>
        <v>160.12084592145015</v>
      </c>
      <c r="M96" s="34">
        <f t="shared" si="17"/>
        <v>207.84313725490199</v>
      </c>
      <c r="N96" s="149"/>
      <c r="O96" s="149"/>
    </row>
    <row r="97" spans="1:15" ht="47.25">
      <c r="A97" s="172" t="s">
        <v>961</v>
      </c>
      <c r="B97" s="38" t="s">
        <v>962</v>
      </c>
      <c r="C97" s="172" t="s">
        <v>889</v>
      </c>
      <c r="D97" s="41">
        <v>5150</v>
      </c>
      <c r="E97" s="41">
        <v>7900</v>
      </c>
      <c r="F97" s="41">
        <v>5500</v>
      </c>
      <c r="G97" s="41">
        <v>6300</v>
      </c>
      <c r="H97" s="41">
        <v>6400</v>
      </c>
      <c r="I97" s="41">
        <v>8500</v>
      </c>
      <c r="J97" s="41">
        <v>6500</v>
      </c>
      <c r="K97" s="34">
        <f t="shared" si="14"/>
        <v>76.470588235294116</v>
      </c>
      <c r="L97" s="34">
        <f t="shared" si="13"/>
        <v>101.5625</v>
      </c>
      <c r="M97" s="34">
        <f t="shared" si="17"/>
        <v>126.21359223300972</v>
      </c>
      <c r="N97" s="149"/>
    </row>
    <row r="98" spans="1:15" ht="47.25">
      <c r="A98" s="172" t="s">
        <v>963</v>
      </c>
      <c r="B98" s="38" t="s">
        <v>964</v>
      </c>
      <c r="C98" s="172" t="s">
        <v>960</v>
      </c>
      <c r="D98" s="41">
        <v>241</v>
      </c>
      <c r="E98" s="41">
        <v>218</v>
      </c>
      <c r="F98" s="41">
        <v>120</v>
      </c>
      <c r="G98" s="41">
        <v>215</v>
      </c>
      <c r="H98" s="41">
        <v>10</v>
      </c>
      <c r="I98" s="41">
        <v>150</v>
      </c>
      <c r="J98" s="41">
        <v>140</v>
      </c>
      <c r="K98" s="34">
        <f t="shared" si="14"/>
        <v>93.333333333333329</v>
      </c>
      <c r="L98" s="34">
        <f t="shared" si="13"/>
        <v>1400</v>
      </c>
      <c r="M98" s="34">
        <f t="shared" si="17"/>
        <v>58.091286307053949</v>
      </c>
      <c r="N98" s="149"/>
    </row>
    <row r="99" spans="1:15" ht="47.25">
      <c r="A99" s="172" t="s">
        <v>965</v>
      </c>
      <c r="B99" s="38" t="s">
        <v>966</v>
      </c>
      <c r="C99" s="172" t="s">
        <v>853</v>
      </c>
      <c r="D99" s="41">
        <v>10</v>
      </c>
      <c r="E99" s="41">
        <v>9</v>
      </c>
      <c r="F99" s="41">
        <v>5</v>
      </c>
      <c r="G99" s="41">
        <v>0</v>
      </c>
      <c r="H99" s="41">
        <v>0</v>
      </c>
      <c r="I99" s="41">
        <v>10</v>
      </c>
      <c r="J99" s="41">
        <v>8</v>
      </c>
      <c r="K99" s="34">
        <f t="shared" si="14"/>
        <v>80</v>
      </c>
      <c r="L99" s="34" t="e">
        <f t="shared" si="13"/>
        <v>#DIV/0!</v>
      </c>
      <c r="M99" s="34">
        <f t="shared" si="17"/>
        <v>80</v>
      </c>
      <c r="N99" s="149"/>
    </row>
    <row r="100" spans="1:15" ht="87.75" customHeight="1">
      <c r="A100" s="172" t="s">
        <v>967</v>
      </c>
      <c r="B100" s="38" t="s">
        <v>968</v>
      </c>
      <c r="C100" s="172" t="s">
        <v>909</v>
      </c>
      <c r="D100" s="41">
        <v>11.48</v>
      </c>
      <c r="E100" s="41">
        <v>11.9</v>
      </c>
      <c r="F100" s="41">
        <v>12.5</v>
      </c>
      <c r="G100" s="41">
        <v>14.75</v>
      </c>
      <c r="H100" s="41">
        <v>13.6</v>
      </c>
      <c r="I100" s="41">
        <v>13.84</v>
      </c>
      <c r="J100" s="41">
        <v>14.9</v>
      </c>
      <c r="K100" s="34">
        <f t="shared" si="14"/>
        <v>107.65895953757226</v>
      </c>
      <c r="L100" s="34">
        <f t="shared" si="13"/>
        <v>109.55882352941177</v>
      </c>
      <c r="M100" s="34">
        <f t="shared" si="17"/>
        <v>129.79094076655051</v>
      </c>
      <c r="N100" s="149"/>
    </row>
    <row r="101" spans="1:15" ht="27.75" customHeight="1">
      <c r="A101" s="581" t="s">
        <v>969</v>
      </c>
      <c r="B101" s="581"/>
      <c r="C101" s="581"/>
      <c r="D101" s="581"/>
      <c r="E101" s="581"/>
      <c r="F101" s="581"/>
      <c r="G101" s="581"/>
      <c r="H101" s="581"/>
      <c r="I101" s="581"/>
      <c r="J101" s="581"/>
      <c r="K101" s="581"/>
      <c r="L101" s="581"/>
      <c r="M101" s="581"/>
    </row>
    <row r="102" spans="1:15" ht="68.25" customHeight="1">
      <c r="A102" s="172" t="s">
        <v>970</v>
      </c>
      <c r="B102" s="38" t="s">
        <v>971</v>
      </c>
      <c r="C102" s="172" t="s">
        <v>972</v>
      </c>
      <c r="D102" s="35">
        <v>26296</v>
      </c>
      <c r="E102" s="35">
        <v>28442.9</v>
      </c>
      <c r="F102" s="35">
        <v>28027.200000000001</v>
      </c>
      <c r="G102" s="35">
        <v>29544.1</v>
      </c>
      <c r="H102" s="35">
        <v>29887.3</v>
      </c>
      <c r="I102" s="35">
        <v>39800</v>
      </c>
      <c r="J102" s="35">
        <v>32423.9</v>
      </c>
      <c r="K102" s="34">
        <f t="shared" si="14"/>
        <v>81.467085427135672</v>
      </c>
      <c r="L102" s="34">
        <f t="shared" si="13"/>
        <v>108.48721697844906</v>
      </c>
      <c r="M102" s="34">
        <f t="shared" ref="M102:M124" si="18">J102/D102*100</f>
        <v>123.30354426528751</v>
      </c>
      <c r="O102" s="149"/>
    </row>
    <row r="103" spans="1:15" ht="45">
      <c r="A103" s="576" t="s">
        <v>973</v>
      </c>
      <c r="B103" s="311" t="s">
        <v>974</v>
      </c>
      <c r="C103" s="42" t="s">
        <v>972</v>
      </c>
      <c r="D103" s="35">
        <v>8256.1</v>
      </c>
      <c r="E103" s="35">
        <v>9050.9</v>
      </c>
      <c r="F103" s="35">
        <v>7455.3</v>
      </c>
      <c r="G103" s="35">
        <v>7386.9</v>
      </c>
      <c r="H103" s="35">
        <v>7315.3</v>
      </c>
      <c r="I103" s="35">
        <v>15127.5</v>
      </c>
      <c r="J103" s="35">
        <v>7439.8</v>
      </c>
      <c r="K103" s="34">
        <f t="shared" si="14"/>
        <v>49.180631300611473</v>
      </c>
      <c r="L103" s="34">
        <f t="shared" si="13"/>
        <v>101.70191243011224</v>
      </c>
      <c r="M103" s="34">
        <f t="shared" si="18"/>
        <v>90.112765107011782</v>
      </c>
    </row>
    <row r="104" spans="1:15" ht="23.25" customHeight="1">
      <c r="A104" s="576"/>
      <c r="B104" s="311" t="s">
        <v>975</v>
      </c>
      <c r="C104" s="172" t="s">
        <v>972</v>
      </c>
      <c r="D104" s="35">
        <v>8090.9</v>
      </c>
      <c r="E104" s="312">
        <v>8322.7999999999993</v>
      </c>
      <c r="F104" s="312">
        <v>6848.1</v>
      </c>
      <c r="G104" s="312">
        <v>7431</v>
      </c>
      <c r="H104" s="312">
        <v>6607.2</v>
      </c>
      <c r="I104" s="312">
        <v>14811.1</v>
      </c>
      <c r="J104" s="312">
        <v>7090.1</v>
      </c>
      <c r="K104" s="34">
        <f t="shared" si="14"/>
        <v>47.87017844724565</v>
      </c>
      <c r="L104" s="34">
        <f t="shared" si="13"/>
        <v>107.3086935464342</v>
      </c>
      <c r="M104" s="34">
        <f t="shared" si="18"/>
        <v>87.630547899492029</v>
      </c>
    </row>
    <row r="105" spans="1:15" ht="31.5">
      <c r="A105" s="577" t="s">
        <v>976</v>
      </c>
      <c r="B105" s="38" t="s">
        <v>977</v>
      </c>
      <c r="C105" s="172" t="s">
        <v>972</v>
      </c>
      <c r="D105" s="35">
        <v>7462</v>
      </c>
      <c r="E105" s="35">
        <v>7684.9</v>
      </c>
      <c r="F105" s="35">
        <v>6278.8</v>
      </c>
      <c r="G105" s="35">
        <v>7081.6</v>
      </c>
      <c r="H105" s="35">
        <v>6921</v>
      </c>
      <c r="I105" s="35">
        <v>13757.3</v>
      </c>
      <c r="J105" s="35">
        <v>6889.6</v>
      </c>
      <c r="K105" s="34">
        <f t="shared" si="14"/>
        <v>50.079594106401693</v>
      </c>
      <c r="L105" s="34">
        <f t="shared" si="13"/>
        <v>99.546308336945529</v>
      </c>
      <c r="M105" s="34">
        <f t="shared" si="18"/>
        <v>92.329134280353799</v>
      </c>
      <c r="N105" s="149"/>
    </row>
    <row r="106" spans="1:15" ht="21.75" customHeight="1">
      <c r="A106" s="578"/>
      <c r="B106" s="38" t="s">
        <v>975</v>
      </c>
      <c r="C106" s="172" t="s">
        <v>972</v>
      </c>
      <c r="D106" s="35">
        <v>7313</v>
      </c>
      <c r="E106" s="35">
        <v>7571.3</v>
      </c>
      <c r="F106" s="35">
        <v>6198.2</v>
      </c>
      <c r="G106" s="35">
        <v>6940.1</v>
      </c>
      <c r="H106" s="35">
        <v>6161</v>
      </c>
      <c r="I106" s="35">
        <v>13595.3</v>
      </c>
      <c r="J106" s="35">
        <v>6561.5</v>
      </c>
      <c r="K106" s="34">
        <f t="shared" si="14"/>
        <v>48.263002655329416</v>
      </c>
      <c r="L106" s="34">
        <f t="shared" si="13"/>
        <v>106.50056808959584</v>
      </c>
      <c r="M106" s="34">
        <f t="shared" si="18"/>
        <v>89.723779570627642</v>
      </c>
      <c r="N106" s="149"/>
    </row>
    <row r="107" spans="1:15" ht="31.5">
      <c r="A107" s="172" t="s">
        <v>978</v>
      </c>
      <c r="B107" s="38" t="s">
        <v>979</v>
      </c>
      <c r="C107" s="172" t="s">
        <v>972</v>
      </c>
      <c r="D107" s="35">
        <v>283.10000000000002</v>
      </c>
      <c r="E107" s="35">
        <v>292.5</v>
      </c>
      <c r="F107" s="35">
        <v>170.2</v>
      </c>
      <c r="G107" s="35">
        <v>155.19999999999999</v>
      </c>
      <c r="H107" s="35">
        <v>124.1</v>
      </c>
      <c r="I107" s="35">
        <v>475.1</v>
      </c>
      <c r="J107" s="35">
        <v>113.4</v>
      </c>
      <c r="K107" s="34">
        <f t="shared" si="14"/>
        <v>23.868659229635867</v>
      </c>
      <c r="L107" s="34">
        <f t="shared" si="13"/>
        <v>91.377921031426283</v>
      </c>
      <c r="M107" s="34">
        <f t="shared" si="18"/>
        <v>40.056517131755562</v>
      </c>
      <c r="N107" s="149"/>
    </row>
    <row r="108" spans="1:15" ht="47.25">
      <c r="A108" s="579" t="s">
        <v>980</v>
      </c>
      <c r="B108" s="38" t="s">
        <v>981</v>
      </c>
      <c r="C108" s="172" t="s">
        <v>972</v>
      </c>
      <c r="D108" s="35">
        <v>511</v>
      </c>
      <c r="E108" s="35">
        <v>511</v>
      </c>
      <c r="F108" s="35">
        <v>491.7</v>
      </c>
      <c r="G108" s="35">
        <v>347.9</v>
      </c>
      <c r="H108" s="35">
        <v>355</v>
      </c>
      <c r="I108" s="35">
        <v>895.1</v>
      </c>
      <c r="J108" s="35">
        <v>415.3</v>
      </c>
      <c r="K108" s="34">
        <f t="shared" si="14"/>
        <v>46.397050608870515</v>
      </c>
      <c r="L108" s="34">
        <f t="shared" si="13"/>
        <v>116.98591549295776</v>
      </c>
      <c r="M108" s="34">
        <f t="shared" si="18"/>
        <v>81.272015655577306</v>
      </c>
      <c r="N108" s="149"/>
    </row>
    <row r="109" spans="1:15" ht="21" customHeight="1">
      <c r="A109" s="580"/>
      <c r="B109" s="38" t="s">
        <v>975</v>
      </c>
      <c r="C109" s="172" t="s">
        <v>972</v>
      </c>
      <c r="D109" s="35">
        <v>505.9</v>
      </c>
      <c r="E109" s="35">
        <v>507.5</v>
      </c>
      <c r="F109" s="35">
        <v>488.8</v>
      </c>
      <c r="G109" s="35">
        <v>340.9</v>
      </c>
      <c r="H109" s="35">
        <v>348.6</v>
      </c>
      <c r="I109" s="35">
        <v>881.4</v>
      </c>
      <c r="J109" s="35">
        <v>415.3</v>
      </c>
      <c r="K109" s="34">
        <f t="shared" si="14"/>
        <v>47.118221012026325</v>
      </c>
      <c r="L109" s="34">
        <f t="shared" si="13"/>
        <v>119.13367756741251</v>
      </c>
      <c r="M109" s="34">
        <f t="shared" si="18"/>
        <v>82.091322395730387</v>
      </c>
    </row>
    <row r="110" spans="1:15" ht="47.25">
      <c r="A110" s="43" t="s">
        <v>982</v>
      </c>
      <c r="B110" s="38" t="s">
        <v>983</v>
      </c>
      <c r="C110" s="172" t="s">
        <v>972</v>
      </c>
      <c r="D110" s="35">
        <v>8148</v>
      </c>
      <c r="E110" s="35">
        <v>7906.1</v>
      </c>
      <c r="F110" s="35">
        <v>7704.3</v>
      </c>
      <c r="G110" s="35">
        <v>9447.5</v>
      </c>
      <c r="H110" s="35">
        <v>11279.1</v>
      </c>
      <c r="I110" s="35">
        <v>12250.9</v>
      </c>
      <c r="J110" s="35">
        <v>11338</v>
      </c>
      <c r="K110" s="34">
        <f t="shared" si="14"/>
        <v>92.548302573688474</v>
      </c>
      <c r="L110" s="34">
        <f t="shared" si="13"/>
        <v>100.52220478584285</v>
      </c>
      <c r="M110" s="34">
        <f t="shared" si="18"/>
        <v>139.1507118311242</v>
      </c>
    </row>
    <row r="111" spans="1:15" ht="31.5">
      <c r="A111" s="43" t="s">
        <v>984</v>
      </c>
      <c r="B111" s="38" t="s">
        <v>985</v>
      </c>
      <c r="C111" s="172" t="s">
        <v>823</v>
      </c>
      <c r="D111" s="35">
        <v>15562</v>
      </c>
      <c r="E111" s="35">
        <v>15562</v>
      </c>
      <c r="F111" s="35">
        <v>12846</v>
      </c>
      <c r="G111" s="35">
        <v>12846</v>
      </c>
      <c r="H111" s="35">
        <v>12846</v>
      </c>
      <c r="I111" s="35">
        <v>15425</v>
      </c>
      <c r="J111" s="35">
        <v>13256</v>
      </c>
      <c r="K111" s="34">
        <f t="shared" si="14"/>
        <v>85.938411669367909</v>
      </c>
      <c r="L111" s="34">
        <f t="shared" si="13"/>
        <v>103.19165498988012</v>
      </c>
      <c r="M111" s="34">
        <f t="shared" si="18"/>
        <v>85.181853232232356</v>
      </c>
    </row>
    <row r="112" spans="1:15" ht="47.25">
      <c r="A112" s="43" t="s">
        <v>986</v>
      </c>
      <c r="B112" s="38" t="s">
        <v>987</v>
      </c>
      <c r="C112" s="172" t="s">
        <v>786</v>
      </c>
      <c r="D112" s="35">
        <v>30120</v>
      </c>
      <c r="E112" s="35">
        <v>29223</v>
      </c>
      <c r="F112" s="35">
        <v>25692</v>
      </c>
      <c r="G112" s="35">
        <v>25692</v>
      </c>
      <c r="H112" s="35">
        <v>25700</v>
      </c>
      <c r="I112" s="35">
        <v>29300</v>
      </c>
      <c r="J112" s="35">
        <v>26600</v>
      </c>
      <c r="K112" s="34">
        <f t="shared" si="14"/>
        <v>90.784982935153579</v>
      </c>
      <c r="L112" s="34">
        <f t="shared" si="13"/>
        <v>103.50194552529184</v>
      </c>
      <c r="M112" s="34">
        <f t="shared" si="18"/>
        <v>88.31341301460823</v>
      </c>
    </row>
    <row r="113" spans="1:15" ht="31.5">
      <c r="A113" s="158" t="s">
        <v>988</v>
      </c>
      <c r="B113" s="38" t="s">
        <v>989</v>
      </c>
      <c r="C113" s="172" t="s">
        <v>972</v>
      </c>
      <c r="D113" s="35">
        <v>5512.9</v>
      </c>
      <c r="E113" s="35">
        <v>5594.3</v>
      </c>
      <c r="F113" s="35">
        <v>6126.6</v>
      </c>
      <c r="G113" s="35">
        <v>8103.2</v>
      </c>
      <c r="H113" s="35">
        <v>7782.7</v>
      </c>
      <c r="I113" s="35">
        <v>9094.4</v>
      </c>
      <c r="J113" s="35">
        <v>8685.7000000000007</v>
      </c>
      <c r="K113" s="34">
        <f t="shared" si="14"/>
        <v>95.506025686136525</v>
      </c>
      <c r="L113" s="34">
        <f t="shared" si="13"/>
        <v>111.60265717553035</v>
      </c>
      <c r="M113" s="34">
        <f t="shared" si="18"/>
        <v>157.55228645540461</v>
      </c>
      <c r="N113" s="149"/>
    </row>
    <row r="114" spans="1:15" ht="31.5">
      <c r="A114" s="158" t="s">
        <v>990</v>
      </c>
      <c r="B114" s="38" t="s">
        <v>991</v>
      </c>
      <c r="C114" s="172" t="s">
        <v>972</v>
      </c>
      <c r="D114" s="35">
        <v>245.9</v>
      </c>
      <c r="E114" s="35">
        <v>268.3</v>
      </c>
      <c r="F114" s="35">
        <v>313.39999999999998</v>
      </c>
      <c r="G114" s="35">
        <v>322.2</v>
      </c>
      <c r="H114" s="35">
        <v>322.3</v>
      </c>
      <c r="I114" s="35">
        <v>409.3</v>
      </c>
      <c r="J114" s="35">
        <v>320.7</v>
      </c>
      <c r="K114" s="34">
        <f t="shared" si="14"/>
        <v>78.353286098216458</v>
      </c>
      <c r="L114" s="34">
        <f t="shared" si="13"/>
        <v>99.503568104250689</v>
      </c>
      <c r="M114" s="34">
        <f t="shared" si="18"/>
        <v>130.41886945912972</v>
      </c>
    </row>
    <row r="115" spans="1:15" ht="31.5">
      <c r="A115" s="158" t="s">
        <v>992</v>
      </c>
      <c r="B115" s="38" t="s">
        <v>993</v>
      </c>
      <c r="C115" s="172" t="s">
        <v>972</v>
      </c>
      <c r="D115" s="35">
        <v>1375.5</v>
      </c>
      <c r="E115" s="35">
        <v>1555.8</v>
      </c>
      <c r="F115" s="35">
        <v>1643.3</v>
      </c>
      <c r="G115" s="35">
        <v>1838.7</v>
      </c>
      <c r="H115" s="35">
        <v>2124.9</v>
      </c>
      <c r="I115" s="35">
        <v>2727.9</v>
      </c>
      <c r="J115" s="35">
        <v>2089.1</v>
      </c>
      <c r="K115" s="34">
        <f t="shared" si="14"/>
        <v>76.582719307892518</v>
      </c>
      <c r="L115" s="34">
        <f t="shared" si="13"/>
        <v>98.315214833639217</v>
      </c>
      <c r="M115" s="34">
        <f t="shared" si="18"/>
        <v>151.87931661214103</v>
      </c>
    </row>
    <row r="116" spans="1:15" ht="65.25" customHeight="1">
      <c r="A116" s="158" t="s">
        <v>994</v>
      </c>
      <c r="B116" s="313" t="s">
        <v>995</v>
      </c>
      <c r="C116" s="172" t="s">
        <v>803</v>
      </c>
      <c r="D116" s="35">
        <v>48.3</v>
      </c>
      <c r="E116" s="35">
        <v>60</v>
      </c>
      <c r="F116" s="35">
        <v>60</v>
      </c>
      <c r="G116" s="35">
        <v>60</v>
      </c>
      <c r="H116" s="35">
        <v>67</v>
      </c>
      <c r="I116" s="35">
        <v>67</v>
      </c>
      <c r="J116" s="35">
        <v>68</v>
      </c>
      <c r="K116" s="34">
        <f t="shared" si="14"/>
        <v>101.49253731343283</v>
      </c>
      <c r="L116" s="34">
        <f t="shared" si="13"/>
        <v>101.49253731343283</v>
      </c>
      <c r="M116" s="34">
        <f t="shared" si="18"/>
        <v>140.78674948240166</v>
      </c>
      <c r="N116" s="180"/>
      <c r="O116" s="149"/>
    </row>
    <row r="117" spans="1:15" ht="69.75" customHeight="1">
      <c r="A117" s="158" t="s">
        <v>996</v>
      </c>
      <c r="B117" s="38" t="s">
        <v>997</v>
      </c>
      <c r="C117" s="172" t="s">
        <v>972</v>
      </c>
      <c r="D117" s="35">
        <v>17.2</v>
      </c>
      <c r="E117" s="35">
        <v>19</v>
      </c>
      <c r="F117" s="35">
        <v>23.5</v>
      </c>
      <c r="G117" s="35">
        <v>23.5</v>
      </c>
      <c r="H117" s="35">
        <v>13.1</v>
      </c>
      <c r="I117" s="35">
        <v>27.3</v>
      </c>
      <c r="J117" s="35">
        <v>13.532999999999999</v>
      </c>
      <c r="K117" s="34">
        <f t="shared" si="14"/>
        <v>49.571428571428569</v>
      </c>
      <c r="L117" s="34">
        <f t="shared" ref="L117:L154" si="19">J117/H117*100</f>
        <v>103.30534351145037</v>
      </c>
      <c r="M117" s="34">
        <f t="shared" si="18"/>
        <v>78.680232558139537</v>
      </c>
      <c r="N117" s="181"/>
    </row>
    <row r="118" spans="1:15" ht="54.75" customHeight="1">
      <c r="A118" s="158" t="s">
        <v>998</v>
      </c>
      <c r="B118" s="38" t="s">
        <v>999</v>
      </c>
      <c r="C118" s="172" t="s">
        <v>786</v>
      </c>
      <c r="D118" s="35">
        <v>6.4</v>
      </c>
      <c r="E118" s="35">
        <v>6.77</v>
      </c>
      <c r="F118" s="35">
        <v>7.6</v>
      </c>
      <c r="G118" s="35">
        <v>7.6</v>
      </c>
      <c r="H118" s="35">
        <v>5.4</v>
      </c>
      <c r="I118" s="35">
        <v>8.6999999999999993</v>
      </c>
      <c r="J118" s="35">
        <v>6.3070000000000004</v>
      </c>
      <c r="K118" s="34">
        <f t="shared" ref="K118:K154" si="20">J118/I118*100</f>
        <v>72.494252873563227</v>
      </c>
      <c r="L118" s="34">
        <f t="shared" si="19"/>
        <v>116.79629629629629</v>
      </c>
      <c r="M118" s="34">
        <f t="shared" si="18"/>
        <v>98.546875</v>
      </c>
      <c r="N118" s="181"/>
    </row>
    <row r="119" spans="1:15" ht="31.5">
      <c r="A119" s="158" t="s">
        <v>1000</v>
      </c>
      <c r="B119" s="38" t="s">
        <v>1001</v>
      </c>
      <c r="C119" s="172" t="s">
        <v>823</v>
      </c>
      <c r="D119" s="35">
        <v>6</v>
      </c>
      <c r="E119" s="35">
        <v>6</v>
      </c>
      <c r="F119" s="35">
        <v>6</v>
      </c>
      <c r="G119" s="35">
        <v>6</v>
      </c>
      <c r="H119" s="35">
        <v>6</v>
      </c>
      <c r="I119" s="35">
        <v>6</v>
      </c>
      <c r="J119" s="35">
        <v>6</v>
      </c>
      <c r="K119" s="34">
        <f t="shared" si="20"/>
        <v>100</v>
      </c>
      <c r="L119" s="34">
        <f t="shared" si="19"/>
        <v>100</v>
      </c>
      <c r="M119" s="34">
        <f t="shared" si="18"/>
        <v>100</v>
      </c>
      <c r="N119" s="181"/>
    </row>
    <row r="120" spans="1:15" ht="47.25">
      <c r="A120" s="158" t="s">
        <v>1002</v>
      </c>
      <c r="B120" s="38" t="s">
        <v>1003</v>
      </c>
      <c r="C120" s="172" t="s">
        <v>972</v>
      </c>
      <c r="D120" s="35">
        <v>59.3</v>
      </c>
      <c r="E120" s="35">
        <v>60.9</v>
      </c>
      <c r="F120" s="35">
        <v>366.5</v>
      </c>
      <c r="G120" s="35">
        <v>531.5</v>
      </c>
      <c r="H120" s="35">
        <v>297.5</v>
      </c>
      <c r="I120" s="35">
        <v>91.8</v>
      </c>
      <c r="J120" s="35">
        <v>219.74799999999999</v>
      </c>
      <c r="K120" s="34">
        <f t="shared" si="20"/>
        <v>239.3769063180828</v>
      </c>
      <c r="L120" s="34">
        <f t="shared" si="19"/>
        <v>73.864873949579817</v>
      </c>
      <c r="M120" s="34">
        <f t="shared" si="18"/>
        <v>370.56998313659358</v>
      </c>
      <c r="N120" s="149"/>
    </row>
    <row r="121" spans="1:15" ht="31.5">
      <c r="A121" s="158" t="s">
        <v>1004</v>
      </c>
      <c r="B121" s="38" t="s">
        <v>1005</v>
      </c>
      <c r="C121" s="172" t="s">
        <v>1229</v>
      </c>
      <c r="D121" s="35">
        <v>10.199999999999999</v>
      </c>
      <c r="E121" s="35">
        <v>9.1280000000000001</v>
      </c>
      <c r="F121" s="35">
        <v>11</v>
      </c>
      <c r="G121" s="35">
        <v>11.2</v>
      </c>
      <c r="H121" s="35">
        <v>10.6</v>
      </c>
      <c r="I121" s="35">
        <v>12.2</v>
      </c>
      <c r="J121" s="35">
        <v>10.9</v>
      </c>
      <c r="K121" s="34">
        <f t="shared" si="20"/>
        <v>89.344262295081975</v>
      </c>
      <c r="L121" s="34">
        <f t="shared" si="19"/>
        <v>102.8301886792453</v>
      </c>
      <c r="M121" s="34">
        <f t="shared" si="18"/>
        <v>106.86274509803924</v>
      </c>
      <c r="N121" s="149"/>
    </row>
    <row r="122" spans="1:15" ht="71.25" customHeight="1">
      <c r="A122" s="158">
        <v>80</v>
      </c>
      <c r="B122" s="314" t="s">
        <v>1006</v>
      </c>
      <c r="C122" s="172" t="s">
        <v>1007</v>
      </c>
      <c r="D122" s="35">
        <v>1344</v>
      </c>
      <c r="E122" s="35">
        <v>1365</v>
      </c>
      <c r="F122" s="35">
        <v>1507</v>
      </c>
      <c r="G122" s="35">
        <v>1507</v>
      </c>
      <c r="H122" s="35">
        <v>1265</v>
      </c>
      <c r="I122" s="35">
        <v>1479.3</v>
      </c>
      <c r="J122" s="35">
        <v>1288.5</v>
      </c>
      <c r="K122" s="34">
        <f t="shared" si="20"/>
        <v>87.102007706347592</v>
      </c>
      <c r="L122" s="34">
        <f t="shared" si="19"/>
        <v>101.85770750988141</v>
      </c>
      <c r="M122" s="34">
        <f t="shared" si="18"/>
        <v>95.870535714285708</v>
      </c>
      <c r="N122" s="182"/>
    </row>
    <row r="123" spans="1:15" ht="155.25" customHeight="1">
      <c r="A123" s="158" t="s">
        <v>1008</v>
      </c>
      <c r="B123" s="38" t="s">
        <v>1009</v>
      </c>
      <c r="C123" s="172" t="s">
        <v>972</v>
      </c>
      <c r="D123" s="35">
        <v>106.7</v>
      </c>
      <c r="E123" s="35">
        <v>109.4</v>
      </c>
      <c r="F123" s="35">
        <v>111</v>
      </c>
      <c r="G123" s="35">
        <v>1.7</v>
      </c>
      <c r="H123" s="35">
        <v>0</v>
      </c>
      <c r="I123" s="35">
        <v>117.5</v>
      </c>
      <c r="J123" s="35">
        <v>0</v>
      </c>
      <c r="K123" s="39" t="s">
        <v>1068</v>
      </c>
      <c r="L123" s="34"/>
      <c r="M123" s="34">
        <f t="shared" si="18"/>
        <v>0</v>
      </c>
      <c r="N123" s="183"/>
    </row>
    <row r="124" spans="1:15" ht="94.5" customHeight="1">
      <c r="A124" s="158" t="s">
        <v>1010</v>
      </c>
      <c r="B124" s="38" t="s">
        <v>1011</v>
      </c>
      <c r="C124" s="172" t="s">
        <v>972</v>
      </c>
      <c r="D124" s="35">
        <v>2372.8000000000002</v>
      </c>
      <c r="E124" s="35">
        <v>2586.6999999999998</v>
      </c>
      <c r="F124" s="35">
        <v>2934.7</v>
      </c>
      <c r="G124" s="35">
        <v>2237.1</v>
      </c>
      <c r="H124" s="35">
        <v>1622.6</v>
      </c>
      <c r="I124" s="35">
        <v>3939.9</v>
      </c>
      <c r="J124" s="35">
        <v>2007.7449999999999</v>
      </c>
      <c r="K124" s="34">
        <f t="shared" si="20"/>
        <v>50.95928830680981</v>
      </c>
      <c r="L124" s="34">
        <f t="shared" si="19"/>
        <v>123.73628743991125</v>
      </c>
      <c r="M124" s="34">
        <f t="shared" si="18"/>
        <v>84.615011800404574</v>
      </c>
    </row>
    <row r="125" spans="1:15" ht="28.5" customHeight="1">
      <c r="A125" s="581" t="s">
        <v>7</v>
      </c>
      <c r="B125" s="581"/>
      <c r="C125" s="581"/>
      <c r="D125" s="581"/>
      <c r="E125" s="581"/>
      <c r="F125" s="581"/>
      <c r="G125" s="581"/>
      <c r="H125" s="581"/>
      <c r="I125" s="581"/>
      <c r="J125" s="581"/>
      <c r="K125" s="581"/>
      <c r="L125" s="581"/>
      <c r="M125" s="581"/>
    </row>
    <row r="126" spans="1:15" ht="60">
      <c r="A126" s="158">
        <v>83</v>
      </c>
      <c r="B126" s="315" t="s">
        <v>1012</v>
      </c>
      <c r="C126" s="316" t="s">
        <v>903</v>
      </c>
      <c r="D126" s="35">
        <v>2497.5</v>
      </c>
      <c r="E126" s="35">
        <v>2906.8</v>
      </c>
      <c r="F126" s="35">
        <f>F127+F128+F129</f>
        <v>1926.3</v>
      </c>
      <c r="G126" s="35">
        <v>1956</v>
      </c>
      <c r="H126" s="35">
        <v>1711.6</v>
      </c>
      <c r="I126" s="35">
        <v>14743</v>
      </c>
      <c r="J126" s="35">
        <v>2755.71</v>
      </c>
      <c r="K126" s="34">
        <f t="shared" si="20"/>
        <v>18.691650274706639</v>
      </c>
      <c r="L126" s="34">
        <f t="shared" si="19"/>
        <v>161.00198644543119</v>
      </c>
      <c r="M126" s="34">
        <f t="shared" ref="M126:M131" si="21">J126/D126*100</f>
        <v>110.33873873873874</v>
      </c>
      <c r="O126" s="149"/>
    </row>
    <row r="127" spans="1:15" ht="30">
      <c r="A127" s="158"/>
      <c r="B127" s="315" t="s">
        <v>1013</v>
      </c>
      <c r="C127" s="316" t="s">
        <v>903</v>
      </c>
      <c r="D127" s="35">
        <v>1490.9</v>
      </c>
      <c r="E127" s="35">
        <v>1525.2</v>
      </c>
      <c r="F127" s="35">
        <v>929.8</v>
      </c>
      <c r="G127" s="35">
        <v>874.9</v>
      </c>
      <c r="H127" s="35">
        <v>1572.5</v>
      </c>
      <c r="I127" s="35">
        <v>2843</v>
      </c>
      <c r="J127" s="35">
        <v>2487.8139999999999</v>
      </c>
      <c r="K127" s="34">
        <f t="shared" si="20"/>
        <v>87.506647907140348</v>
      </c>
      <c r="L127" s="34">
        <f t="shared" si="19"/>
        <v>158.20756756756757</v>
      </c>
      <c r="M127" s="34">
        <f t="shared" si="21"/>
        <v>166.86659064994296</v>
      </c>
    </row>
    <row r="128" spans="1:15">
      <c r="A128" s="158"/>
      <c r="B128" s="315" t="s">
        <v>1014</v>
      </c>
      <c r="C128" s="316" t="s">
        <v>903</v>
      </c>
      <c r="D128" s="35">
        <v>154.80000000000001</v>
      </c>
      <c r="E128" s="35">
        <v>1328</v>
      </c>
      <c r="F128" s="35">
        <v>962.7</v>
      </c>
      <c r="G128" s="35">
        <v>1020.9</v>
      </c>
      <c r="H128" s="35">
        <v>50</v>
      </c>
      <c r="I128" s="35">
        <v>11860</v>
      </c>
      <c r="J128" s="35">
        <v>140</v>
      </c>
      <c r="K128" s="34">
        <f t="shared" si="20"/>
        <v>1.1804384485666104</v>
      </c>
      <c r="L128" s="34">
        <f t="shared" si="19"/>
        <v>280</v>
      </c>
      <c r="M128" s="34">
        <f t="shared" si="21"/>
        <v>90.439276485788113</v>
      </c>
    </row>
    <row r="129" spans="1:13">
      <c r="A129" s="158"/>
      <c r="B129" s="315" t="s">
        <v>1015</v>
      </c>
      <c r="C129" s="316" t="s">
        <v>903</v>
      </c>
      <c r="D129" s="35">
        <v>850.8</v>
      </c>
      <c r="E129" s="35">
        <v>53.6</v>
      </c>
      <c r="F129" s="35">
        <v>33.799999999999997</v>
      </c>
      <c r="G129" s="35">
        <v>60.2</v>
      </c>
      <c r="H129" s="35">
        <v>89.1</v>
      </c>
      <c r="I129" s="35">
        <v>40</v>
      </c>
      <c r="J129" s="35">
        <v>52</v>
      </c>
      <c r="K129" s="34">
        <f t="shared" si="20"/>
        <v>130</v>
      </c>
      <c r="L129" s="34">
        <f t="shared" si="19"/>
        <v>58.361391694725029</v>
      </c>
      <c r="M129" s="34">
        <f t="shared" si="21"/>
        <v>6.1118946873530797</v>
      </c>
    </row>
    <row r="130" spans="1:13" ht="60">
      <c r="A130" s="158" t="s">
        <v>1016</v>
      </c>
      <c r="B130" s="315" t="s">
        <v>1017</v>
      </c>
      <c r="C130" s="316" t="s">
        <v>1018</v>
      </c>
      <c r="D130" s="35">
        <v>74.900000000000006</v>
      </c>
      <c r="E130" s="35">
        <v>128</v>
      </c>
      <c r="F130" s="35">
        <v>87.7</v>
      </c>
      <c r="G130" s="35">
        <v>28.7</v>
      </c>
      <c r="H130" s="35">
        <v>140.19999999999999</v>
      </c>
      <c r="I130" s="35">
        <v>14</v>
      </c>
      <c r="J130" s="35">
        <v>99.067999999999998</v>
      </c>
      <c r="K130" s="34">
        <f t="shared" si="20"/>
        <v>707.62857142857149</v>
      </c>
      <c r="L130" s="34">
        <f t="shared" si="19"/>
        <v>70.661911554921545</v>
      </c>
      <c r="M130" s="34">
        <f t="shared" si="21"/>
        <v>132.26702269692922</v>
      </c>
    </row>
    <row r="131" spans="1:13" ht="60">
      <c r="A131" s="158" t="s">
        <v>1019</v>
      </c>
      <c r="B131" s="311" t="s">
        <v>1020</v>
      </c>
      <c r="C131" s="316" t="s">
        <v>1021</v>
      </c>
      <c r="D131" s="35">
        <v>14857</v>
      </c>
      <c r="E131" s="35">
        <v>27865.200000000001</v>
      </c>
      <c r="F131" s="35">
        <f>(F126-F130)/99.2*1000</f>
        <v>18534.274193548383</v>
      </c>
      <c r="G131" s="35">
        <v>19402</v>
      </c>
      <c r="H131" s="35">
        <v>14382</v>
      </c>
      <c r="I131" s="35">
        <v>50880</v>
      </c>
      <c r="J131" s="35">
        <v>24111.5</v>
      </c>
      <c r="K131" s="34">
        <f t="shared" si="20"/>
        <v>47.388954402515722</v>
      </c>
      <c r="L131" s="34">
        <f t="shared" si="19"/>
        <v>167.65053539146155</v>
      </c>
      <c r="M131" s="34">
        <f t="shared" si="21"/>
        <v>162.2905027932961</v>
      </c>
    </row>
    <row r="132" spans="1:13" ht="25.5" customHeight="1">
      <c r="A132" s="581" t="s">
        <v>1022</v>
      </c>
      <c r="B132" s="581"/>
      <c r="C132" s="581"/>
      <c r="D132" s="581"/>
      <c r="E132" s="581"/>
      <c r="F132" s="581"/>
      <c r="G132" s="581"/>
      <c r="H132" s="581"/>
      <c r="I132" s="581"/>
      <c r="J132" s="581"/>
      <c r="K132" s="581"/>
      <c r="L132" s="581"/>
      <c r="M132" s="581"/>
    </row>
    <row r="133" spans="1:13" ht="30">
      <c r="A133" s="43" t="s">
        <v>1023</v>
      </c>
      <c r="B133" s="36" t="s">
        <v>1024</v>
      </c>
      <c r="C133" s="42" t="s">
        <v>823</v>
      </c>
      <c r="D133" s="37">
        <v>3629</v>
      </c>
      <c r="E133" s="37">
        <v>3118</v>
      </c>
      <c r="F133" s="37">
        <v>3171</v>
      </c>
      <c r="G133" s="37">
        <v>3206</v>
      </c>
      <c r="H133" s="37">
        <v>3316</v>
      </c>
      <c r="I133" s="37">
        <v>3679</v>
      </c>
      <c r="J133" s="37">
        <v>3554</v>
      </c>
      <c r="K133" s="34">
        <f t="shared" si="20"/>
        <v>96.602337591736884</v>
      </c>
      <c r="L133" s="34">
        <f t="shared" si="19"/>
        <v>107.17732207478889</v>
      </c>
      <c r="M133" s="34">
        <f>J133/D133*100</f>
        <v>97.93331496279967</v>
      </c>
    </row>
    <row r="134" spans="1:13" ht="30">
      <c r="A134" s="43" t="s">
        <v>1025</v>
      </c>
      <c r="B134" s="36" t="s">
        <v>1026</v>
      </c>
      <c r="C134" s="42" t="s">
        <v>826</v>
      </c>
      <c r="D134" s="37">
        <v>5821</v>
      </c>
      <c r="E134" s="37">
        <v>5016</v>
      </c>
      <c r="F134" s="37">
        <v>6221</v>
      </c>
      <c r="G134" s="37">
        <v>5974</v>
      </c>
      <c r="H134" s="37">
        <v>5722</v>
      </c>
      <c r="I134" s="37">
        <v>5933</v>
      </c>
      <c r="J134" s="37">
        <v>5267</v>
      </c>
      <c r="K134" s="34">
        <f t="shared" si="20"/>
        <v>88.774650261250628</v>
      </c>
      <c r="L134" s="34">
        <f t="shared" si="19"/>
        <v>92.048234882908076</v>
      </c>
      <c r="M134" s="34">
        <f>J134/D134*100</f>
        <v>90.482734925270563</v>
      </c>
    </row>
    <row r="135" spans="1:13" ht="120">
      <c r="A135" s="43" t="s">
        <v>1027</v>
      </c>
      <c r="B135" s="36" t="s">
        <v>1028</v>
      </c>
      <c r="C135" s="42" t="s">
        <v>1021</v>
      </c>
      <c r="D135" s="35">
        <v>4286.3</v>
      </c>
      <c r="E135" s="35">
        <v>5105.8</v>
      </c>
      <c r="F135" s="35">
        <v>6583</v>
      </c>
      <c r="G135" s="35">
        <v>20324.5</v>
      </c>
      <c r="H135" s="35">
        <v>14226.5</v>
      </c>
      <c r="I135" s="35">
        <v>4697</v>
      </c>
      <c r="J135" s="35">
        <v>91.96</v>
      </c>
      <c r="K135" s="34">
        <f t="shared" si="20"/>
        <v>1.9578454332552693</v>
      </c>
      <c r="L135" s="34">
        <f t="shared" si="19"/>
        <v>0.64639932520296628</v>
      </c>
      <c r="M135" s="34">
        <f>J135/D135*100</f>
        <v>2.1454401231831643</v>
      </c>
    </row>
    <row r="136" spans="1:13" ht="29.25" customHeight="1">
      <c r="A136" s="581" t="s">
        <v>1029</v>
      </c>
      <c r="B136" s="581"/>
      <c r="C136" s="581"/>
      <c r="D136" s="581"/>
      <c r="E136" s="581"/>
      <c r="F136" s="581"/>
      <c r="G136" s="581"/>
      <c r="H136" s="581"/>
      <c r="I136" s="581"/>
      <c r="J136" s="581"/>
      <c r="K136" s="581"/>
      <c r="L136" s="581"/>
      <c r="M136" s="581"/>
    </row>
    <row r="137" spans="1:13" ht="66" customHeight="1">
      <c r="A137" s="43" t="s">
        <v>1030</v>
      </c>
      <c r="B137" s="38" t="s">
        <v>1031</v>
      </c>
      <c r="C137" s="172" t="s">
        <v>803</v>
      </c>
      <c r="D137" s="275">
        <v>70</v>
      </c>
      <c r="E137" s="276">
        <v>70</v>
      </c>
      <c r="F137" s="276">
        <v>70</v>
      </c>
      <c r="G137" s="276">
        <v>70</v>
      </c>
      <c r="H137" s="276">
        <v>99.98</v>
      </c>
      <c r="I137" s="276">
        <v>90</v>
      </c>
      <c r="J137" s="276">
        <v>100</v>
      </c>
      <c r="K137" s="34">
        <f t="shared" si="20"/>
        <v>111.11111111111111</v>
      </c>
      <c r="L137" s="34">
        <f t="shared" si="19"/>
        <v>100.02000400080016</v>
      </c>
      <c r="M137" s="34">
        <f t="shared" ref="M137:M143" si="22">J137/D137*100</f>
        <v>142.85714285714286</v>
      </c>
    </row>
    <row r="138" spans="1:13" ht="157.5">
      <c r="A138" s="43" t="s">
        <v>1032</v>
      </c>
      <c r="B138" s="38" t="s">
        <v>1033</v>
      </c>
      <c r="C138" s="172" t="s">
        <v>803</v>
      </c>
      <c r="D138" s="275">
        <v>40</v>
      </c>
      <c r="E138" s="276">
        <v>40</v>
      </c>
      <c r="F138" s="276">
        <v>44.9</v>
      </c>
      <c r="G138" s="276">
        <v>90</v>
      </c>
      <c r="H138" s="276">
        <v>100</v>
      </c>
      <c r="I138" s="276">
        <v>90</v>
      </c>
      <c r="J138" s="276">
        <v>100</v>
      </c>
      <c r="K138" s="34">
        <f t="shared" si="20"/>
        <v>111.11111111111111</v>
      </c>
      <c r="L138" s="34">
        <f t="shared" si="19"/>
        <v>100</v>
      </c>
      <c r="M138" s="34">
        <f t="shared" si="22"/>
        <v>250</v>
      </c>
    </row>
    <row r="139" spans="1:13" ht="63">
      <c r="A139" s="43" t="s">
        <v>1034</v>
      </c>
      <c r="B139" s="38" t="s">
        <v>1035</v>
      </c>
      <c r="C139" s="172" t="s">
        <v>803</v>
      </c>
      <c r="D139" s="275">
        <v>0</v>
      </c>
      <c r="E139" s="276">
        <v>0</v>
      </c>
      <c r="F139" s="276">
        <v>6.5</v>
      </c>
      <c r="G139" s="276">
        <v>40</v>
      </c>
      <c r="H139" s="276">
        <v>0</v>
      </c>
      <c r="I139" s="276">
        <v>70</v>
      </c>
      <c r="J139" s="276">
        <v>0</v>
      </c>
      <c r="K139" s="34">
        <f t="shared" si="20"/>
        <v>0</v>
      </c>
      <c r="L139" s="34"/>
      <c r="M139" s="34"/>
    </row>
    <row r="140" spans="1:13" ht="141.75">
      <c r="A140" s="43" t="s">
        <v>1036</v>
      </c>
      <c r="B140" s="38" t="s">
        <v>1037</v>
      </c>
      <c r="C140" s="172" t="s">
        <v>823</v>
      </c>
      <c r="D140" s="275">
        <v>4</v>
      </c>
      <c r="E140" s="276">
        <v>3</v>
      </c>
      <c r="F140" s="276">
        <v>2</v>
      </c>
      <c r="G140" s="276">
        <v>2</v>
      </c>
      <c r="H140" s="276">
        <v>2</v>
      </c>
      <c r="I140" s="276">
        <v>2</v>
      </c>
      <c r="J140" s="276">
        <v>0</v>
      </c>
      <c r="K140" s="34">
        <f t="shared" si="20"/>
        <v>0</v>
      </c>
      <c r="L140" s="34">
        <f t="shared" si="19"/>
        <v>0</v>
      </c>
      <c r="M140" s="34">
        <f t="shared" si="22"/>
        <v>0</v>
      </c>
    </row>
    <row r="141" spans="1:13" ht="94.5">
      <c r="A141" s="43" t="s">
        <v>1038</v>
      </c>
      <c r="B141" s="38" t="s">
        <v>1039</v>
      </c>
      <c r="C141" s="172" t="s">
        <v>1040</v>
      </c>
      <c r="D141" s="275">
        <v>30</v>
      </c>
      <c r="E141" s="276">
        <v>15</v>
      </c>
      <c r="F141" s="276">
        <v>15</v>
      </c>
      <c r="G141" s="276">
        <v>15</v>
      </c>
      <c r="H141" s="276">
        <v>15</v>
      </c>
      <c r="I141" s="276">
        <v>15</v>
      </c>
      <c r="J141" s="276">
        <v>9</v>
      </c>
      <c r="K141" s="34">
        <f t="shared" si="20"/>
        <v>60</v>
      </c>
      <c r="L141" s="34">
        <f t="shared" si="19"/>
        <v>60</v>
      </c>
      <c r="M141" s="34">
        <f t="shared" si="22"/>
        <v>30</v>
      </c>
    </row>
    <row r="142" spans="1:13" ht="78.75">
      <c r="A142" s="43" t="s">
        <v>1041</v>
      </c>
      <c r="B142" s="38" t="s">
        <v>1042</v>
      </c>
      <c r="C142" s="172" t="s">
        <v>823</v>
      </c>
      <c r="D142" s="275">
        <v>1</v>
      </c>
      <c r="E142" s="276">
        <v>1</v>
      </c>
      <c r="F142" s="276">
        <v>1</v>
      </c>
      <c r="G142" s="276">
        <v>1</v>
      </c>
      <c r="H142" s="276">
        <v>1</v>
      </c>
      <c r="I142" s="276">
        <v>1</v>
      </c>
      <c r="J142" s="276">
        <v>1</v>
      </c>
      <c r="K142" s="34">
        <f t="shared" si="20"/>
        <v>100</v>
      </c>
      <c r="L142" s="34">
        <f t="shared" si="19"/>
        <v>100</v>
      </c>
      <c r="M142" s="34">
        <f t="shared" si="22"/>
        <v>100</v>
      </c>
    </row>
    <row r="143" spans="1:13" ht="94.5">
      <c r="A143" s="43" t="s">
        <v>1043</v>
      </c>
      <c r="B143" s="38" t="s">
        <v>1044</v>
      </c>
      <c r="C143" s="172" t="s">
        <v>823</v>
      </c>
      <c r="D143" s="275">
        <v>0</v>
      </c>
      <c r="E143" s="276">
        <v>0</v>
      </c>
      <c r="F143" s="276">
        <v>2</v>
      </c>
      <c r="G143" s="276">
        <v>14</v>
      </c>
      <c r="H143" s="276">
        <v>14</v>
      </c>
      <c r="I143" s="276">
        <v>38</v>
      </c>
      <c r="J143" s="276">
        <v>14</v>
      </c>
      <c r="K143" s="34">
        <f t="shared" si="20"/>
        <v>36.84210526315789</v>
      </c>
      <c r="L143" s="34">
        <f t="shared" si="19"/>
        <v>100</v>
      </c>
      <c r="M143" s="34" t="e">
        <f t="shared" si="22"/>
        <v>#DIV/0!</v>
      </c>
    </row>
    <row r="144" spans="1:13" ht="27.75" customHeight="1">
      <c r="A144" s="568" t="s">
        <v>1045</v>
      </c>
      <c r="B144" s="569"/>
      <c r="C144" s="569"/>
      <c r="D144" s="569"/>
      <c r="E144" s="569"/>
      <c r="F144" s="569"/>
      <c r="G144" s="569"/>
      <c r="H144" s="569"/>
      <c r="I144" s="569"/>
      <c r="J144" s="569"/>
      <c r="K144" s="569"/>
      <c r="L144" s="569"/>
      <c r="M144" s="570"/>
    </row>
    <row r="145" spans="1:13" ht="45">
      <c r="A145" s="43" t="s">
        <v>1046</v>
      </c>
      <c r="B145" s="36" t="s">
        <v>1047</v>
      </c>
      <c r="C145" s="43" t="s">
        <v>1048</v>
      </c>
      <c r="D145" s="275">
        <v>2.2000000000000002</v>
      </c>
      <c r="E145" s="276">
        <v>2.2000000000000002</v>
      </c>
      <c r="F145" s="276">
        <v>2.2000000000000002</v>
      </c>
      <c r="G145" s="276">
        <v>3</v>
      </c>
      <c r="H145" s="317">
        <v>2.5499999999999998</v>
      </c>
      <c r="I145" s="317">
        <v>3</v>
      </c>
      <c r="J145" s="299">
        <v>2</v>
      </c>
      <c r="K145" s="34">
        <f t="shared" si="20"/>
        <v>66.666666666666657</v>
      </c>
      <c r="L145" s="34">
        <f t="shared" si="19"/>
        <v>78.431372549019613</v>
      </c>
      <c r="M145" s="34">
        <f>J145/D145*100</f>
        <v>90.909090909090907</v>
      </c>
    </row>
    <row r="146" spans="1:13" ht="30">
      <c r="A146" s="43" t="s">
        <v>1049</v>
      </c>
      <c r="B146" s="36" t="s">
        <v>1050</v>
      </c>
      <c r="C146" s="43" t="s">
        <v>960</v>
      </c>
      <c r="D146" s="275">
        <v>39035</v>
      </c>
      <c r="E146" s="276">
        <v>36628</v>
      </c>
      <c r="F146" s="276">
        <v>48015</v>
      </c>
      <c r="G146" s="276">
        <v>61129</v>
      </c>
      <c r="H146" s="276">
        <v>62087</v>
      </c>
      <c r="I146" s="276">
        <v>50400</v>
      </c>
      <c r="J146" s="299">
        <v>59564</v>
      </c>
      <c r="K146" s="34">
        <f t="shared" si="20"/>
        <v>118.18253968253968</v>
      </c>
      <c r="L146" s="34">
        <f t="shared" si="19"/>
        <v>95.936347383510238</v>
      </c>
      <c r="M146" s="34">
        <f>J146/D146*100</f>
        <v>152.59126425003203</v>
      </c>
    </row>
    <row r="147" spans="1:13" ht="60">
      <c r="A147" s="43" t="s">
        <v>1051</v>
      </c>
      <c r="B147" s="36" t="s">
        <v>1052</v>
      </c>
      <c r="C147" s="43" t="s">
        <v>903</v>
      </c>
      <c r="D147" s="34">
        <v>5921.7</v>
      </c>
      <c r="E147" s="34">
        <v>6943.9</v>
      </c>
      <c r="F147" s="34">
        <v>5764.6</v>
      </c>
      <c r="G147" s="34">
        <v>8853.1</v>
      </c>
      <c r="H147" s="34">
        <v>8937</v>
      </c>
      <c r="I147" s="34">
        <v>8305.2000000000007</v>
      </c>
      <c r="J147" s="299">
        <v>8980</v>
      </c>
      <c r="K147" s="34">
        <f t="shared" si="20"/>
        <v>108.12503010162307</v>
      </c>
      <c r="L147" s="34">
        <f t="shared" si="19"/>
        <v>100.48114579836633</v>
      </c>
      <c r="M147" s="34">
        <f>J147/D147*100</f>
        <v>151.64564229866423</v>
      </c>
    </row>
    <row r="148" spans="1:13" ht="16.5" thickBot="1">
      <c r="A148" s="36"/>
      <c r="B148" s="36" t="s">
        <v>1053</v>
      </c>
      <c r="C148" s="318"/>
      <c r="D148" s="275"/>
      <c r="E148" s="276"/>
      <c r="F148" s="276"/>
      <c r="G148" s="276"/>
      <c r="H148" s="276"/>
      <c r="I148" s="319"/>
      <c r="J148" s="299"/>
      <c r="K148" s="34"/>
      <c r="L148" s="34"/>
      <c r="M148" s="34"/>
    </row>
    <row r="149" spans="1:13">
      <c r="A149" s="36" t="s">
        <v>1054</v>
      </c>
      <c r="B149" s="36" t="s">
        <v>1055</v>
      </c>
      <c r="C149" s="43" t="s">
        <v>903</v>
      </c>
      <c r="D149" s="275">
        <v>2017.4</v>
      </c>
      <c r="E149" s="276">
        <v>1781.4</v>
      </c>
      <c r="F149" s="276">
        <v>1880.5</v>
      </c>
      <c r="G149" s="276">
        <v>2319.4</v>
      </c>
      <c r="H149" s="276">
        <v>1256</v>
      </c>
      <c r="I149" s="276">
        <v>2397.8000000000002</v>
      </c>
      <c r="J149" s="299">
        <v>2046.3</v>
      </c>
      <c r="K149" s="34">
        <f t="shared" si="20"/>
        <v>85.340729001584776</v>
      </c>
      <c r="L149" s="34">
        <f t="shared" si="19"/>
        <v>162.921974522293</v>
      </c>
      <c r="M149" s="34">
        <f t="shared" ref="M149:M154" si="23">J149/D149*100</f>
        <v>101.43253692872011</v>
      </c>
    </row>
    <row r="150" spans="1:13">
      <c r="A150" s="36" t="s">
        <v>1056</v>
      </c>
      <c r="B150" s="36" t="s">
        <v>1057</v>
      </c>
      <c r="C150" s="43" t="s">
        <v>960</v>
      </c>
      <c r="D150" s="275">
        <v>50</v>
      </c>
      <c r="E150" s="276">
        <v>34</v>
      </c>
      <c r="F150" s="276">
        <v>38.6</v>
      </c>
      <c r="G150" s="276">
        <v>197</v>
      </c>
      <c r="H150" s="276">
        <v>193</v>
      </c>
      <c r="I150" s="276">
        <v>376</v>
      </c>
      <c r="J150" s="276">
        <v>352</v>
      </c>
      <c r="K150" s="34">
        <f t="shared" si="20"/>
        <v>93.61702127659575</v>
      </c>
      <c r="L150" s="34">
        <f t="shared" si="19"/>
        <v>182.38341968911917</v>
      </c>
      <c r="M150" s="34">
        <f t="shared" si="23"/>
        <v>704</v>
      </c>
    </row>
    <row r="151" spans="1:13" ht="30" customHeight="1">
      <c r="A151" s="36" t="s">
        <v>1058</v>
      </c>
      <c r="B151" s="36" t="s">
        <v>1059</v>
      </c>
      <c r="C151" s="43" t="s">
        <v>903</v>
      </c>
      <c r="D151" s="34">
        <v>249.7</v>
      </c>
      <c r="E151" s="299">
        <v>269.60000000000002</v>
      </c>
      <c r="F151" s="299">
        <v>299.2</v>
      </c>
      <c r="G151" s="299">
        <v>156.4</v>
      </c>
      <c r="H151" s="299">
        <v>209</v>
      </c>
      <c r="I151" s="299">
        <v>325</v>
      </c>
      <c r="J151" s="299">
        <v>274.8</v>
      </c>
      <c r="K151" s="34">
        <f t="shared" si="20"/>
        <v>84.553846153846152</v>
      </c>
      <c r="L151" s="34">
        <f t="shared" si="19"/>
        <v>131.48325358851676</v>
      </c>
      <c r="M151" s="34">
        <f t="shared" si="23"/>
        <v>110.05206247496997</v>
      </c>
    </row>
    <row r="152" spans="1:13" ht="30">
      <c r="A152" s="36" t="s">
        <v>1060</v>
      </c>
      <c r="B152" s="36" t="s">
        <v>1061</v>
      </c>
      <c r="C152" s="43" t="s">
        <v>903</v>
      </c>
      <c r="D152" s="34">
        <v>52.1</v>
      </c>
      <c r="E152" s="299">
        <v>45.4</v>
      </c>
      <c r="F152" s="299">
        <v>72.2</v>
      </c>
      <c r="G152" s="299">
        <v>93.5</v>
      </c>
      <c r="H152" s="299">
        <v>41</v>
      </c>
      <c r="I152" s="299">
        <v>75.3</v>
      </c>
      <c r="J152" s="299">
        <v>12.4</v>
      </c>
      <c r="K152" s="34">
        <f t="shared" si="20"/>
        <v>16.467463479415674</v>
      </c>
      <c r="L152" s="34">
        <f t="shared" si="19"/>
        <v>30.243902439024389</v>
      </c>
      <c r="M152" s="34">
        <f t="shared" si="23"/>
        <v>23.800383877159309</v>
      </c>
    </row>
    <row r="153" spans="1:13" ht="45">
      <c r="A153" s="36" t="s">
        <v>1062</v>
      </c>
      <c r="B153" s="36" t="s">
        <v>1063</v>
      </c>
      <c r="C153" s="43" t="s">
        <v>903</v>
      </c>
      <c r="D153" s="34">
        <v>25.9</v>
      </c>
      <c r="E153" s="299">
        <v>15.6</v>
      </c>
      <c r="F153" s="299">
        <v>27.9</v>
      </c>
      <c r="G153" s="299">
        <v>19.7</v>
      </c>
      <c r="H153" s="299">
        <v>13.8</v>
      </c>
      <c r="I153" s="299">
        <v>38.4</v>
      </c>
      <c r="J153" s="299">
        <v>7.9</v>
      </c>
      <c r="K153" s="34">
        <f t="shared" si="20"/>
        <v>20.572916666666668</v>
      </c>
      <c r="L153" s="34">
        <f t="shared" si="19"/>
        <v>57.246376811594203</v>
      </c>
      <c r="M153" s="34">
        <f t="shared" si="23"/>
        <v>30.501930501930509</v>
      </c>
    </row>
    <row r="154" spans="1:13" ht="45">
      <c r="A154" s="36" t="s">
        <v>1064</v>
      </c>
      <c r="B154" s="36" t="s">
        <v>1065</v>
      </c>
      <c r="C154" s="43" t="s">
        <v>803</v>
      </c>
      <c r="D154" s="34">
        <v>50</v>
      </c>
      <c r="E154" s="299">
        <v>34</v>
      </c>
      <c r="F154" s="299">
        <v>38.6</v>
      </c>
      <c r="G154" s="299">
        <v>0</v>
      </c>
      <c r="H154" s="299">
        <v>35</v>
      </c>
      <c r="I154" s="299">
        <v>50</v>
      </c>
      <c r="J154" s="299">
        <v>64</v>
      </c>
      <c r="K154" s="34">
        <f t="shared" si="20"/>
        <v>128</v>
      </c>
      <c r="L154" s="34">
        <f t="shared" si="19"/>
        <v>182.85714285714286</v>
      </c>
      <c r="M154" s="34">
        <f t="shared" si="23"/>
        <v>128</v>
      </c>
    </row>
    <row r="156" spans="1:13" ht="15.75" customHeight="1">
      <c r="A156" s="571" t="s">
        <v>1066</v>
      </c>
      <c r="B156" s="571"/>
      <c r="C156" s="571"/>
      <c r="D156" s="571"/>
      <c r="E156" s="571"/>
      <c r="F156" s="571"/>
      <c r="G156" s="571"/>
      <c r="H156" s="571"/>
      <c r="I156" s="571"/>
      <c r="J156" s="571"/>
      <c r="K156" s="571"/>
      <c r="L156" s="571"/>
      <c r="M156" s="571"/>
    </row>
    <row r="158" spans="1:13">
      <c r="B158" s="7" t="s">
        <v>771</v>
      </c>
    </row>
    <row r="159" spans="1:13">
      <c r="B159" s="7" t="s">
        <v>772</v>
      </c>
      <c r="J159" s="8" t="s">
        <v>773</v>
      </c>
    </row>
    <row r="163" spans="2:2">
      <c r="B163" s="7" t="s">
        <v>679</v>
      </c>
    </row>
    <row r="164" spans="2:2">
      <c r="B164" s="7" t="s">
        <v>774</v>
      </c>
    </row>
  </sheetData>
  <mergeCells count="40">
    <mergeCell ref="H5:H6"/>
    <mergeCell ref="L1:M1"/>
    <mergeCell ref="A38:M38"/>
    <mergeCell ref="A3:M3"/>
    <mergeCell ref="A5:A6"/>
    <mergeCell ref="B5:B6"/>
    <mergeCell ref="C5:C6"/>
    <mergeCell ref="D5:D6"/>
    <mergeCell ref="E5:E6"/>
    <mergeCell ref="F5:F6"/>
    <mergeCell ref="I5:J5"/>
    <mergeCell ref="K5:K6"/>
    <mergeCell ref="L5:L6"/>
    <mergeCell ref="M5:M6"/>
    <mergeCell ref="A8:M8"/>
    <mergeCell ref="A16:A22"/>
    <mergeCell ref="A26:M26"/>
    <mergeCell ref="A101:M101"/>
    <mergeCell ref="A39:A41"/>
    <mergeCell ref="A43:A47"/>
    <mergeCell ref="A49:M49"/>
    <mergeCell ref="A52:M52"/>
    <mergeCell ref="A53:A56"/>
    <mergeCell ref="A58:M58"/>
    <mergeCell ref="A144:M144"/>
    <mergeCell ref="A156:M156"/>
    <mergeCell ref="G5:G6"/>
    <mergeCell ref="I2:M2"/>
    <mergeCell ref="A103:A104"/>
    <mergeCell ref="A105:A106"/>
    <mergeCell ref="A108:A109"/>
    <mergeCell ref="A125:M125"/>
    <mergeCell ref="A132:M132"/>
    <mergeCell ref="A136:M136"/>
    <mergeCell ref="A68:M68"/>
    <mergeCell ref="A77:A78"/>
    <mergeCell ref="A83:A84"/>
    <mergeCell ref="A85:A88"/>
    <mergeCell ref="A94:M94"/>
    <mergeCell ref="A25:M25"/>
  </mergeCells>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форма 1</vt:lpstr>
      <vt:lpstr>форма 2</vt:lpstr>
      <vt:lpstr>форма 3</vt:lpstr>
      <vt:lpstr>'форма 1'!_GoBack</vt:lpstr>
      <vt:lpstr>'форма 1'!Область_печати</vt:lpstr>
    </vt:vector>
  </TitlesOfParts>
  <Company>MoBIL 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Lena</dc:creator>
  <cp:lastModifiedBy>Aleksandrova</cp:lastModifiedBy>
  <cp:lastPrinted>2018-05-11T05:45:03Z</cp:lastPrinted>
  <dcterms:created xsi:type="dcterms:W3CDTF">2013-08-23T04:49:26Z</dcterms:created>
  <dcterms:modified xsi:type="dcterms:W3CDTF">2018-05-11T07:03:13Z</dcterms:modified>
</cp:coreProperties>
</file>